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gobejishvili\Desktop\"/>
    </mc:Choice>
  </mc:AlternateContent>
  <bookViews>
    <workbookView xWindow="0" yWindow="0" windowWidth="20490" windowHeight="7155"/>
  </bookViews>
  <sheets>
    <sheet name="ანალიზი 01.06.19" sheetId="1" r:id="rId1"/>
    <sheet name="ვადები" sheetId="4" r:id="rId2"/>
  </sheets>
  <definedNames>
    <definedName name="_xlnm.Print_Titles" localSheetId="0">'ანალიზი 01.06.19'!$2:$2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D31" i="1"/>
  <c r="D27" i="1"/>
  <c r="E27" i="1"/>
  <c r="D25" i="1"/>
  <c r="E25" i="1"/>
  <c r="D11" i="1"/>
  <c r="E11" i="1"/>
  <c r="D5" i="1"/>
  <c r="E5" i="1"/>
  <c r="D3" i="1"/>
  <c r="E3" i="1"/>
  <c r="O5" i="1" l="1"/>
  <c r="O31" i="1" l="1"/>
  <c r="E15" i="1"/>
  <c r="E22" i="1"/>
  <c r="E26" i="1"/>
  <c r="G4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5" i="1"/>
  <c r="G26" i="1"/>
  <c r="G27" i="1"/>
  <c r="G28" i="1"/>
  <c r="G29" i="1"/>
  <c r="G30" i="1"/>
  <c r="G32" i="1"/>
  <c r="G33" i="1"/>
  <c r="G34" i="1"/>
  <c r="G35" i="1"/>
  <c r="G36" i="1"/>
  <c r="G37" i="1"/>
  <c r="G38" i="1"/>
  <c r="G39" i="1"/>
  <c r="G40" i="1"/>
  <c r="G41" i="1"/>
  <c r="G42" i="1"/>
  <c r="G43" i="1"/>
  <c r="D22" i="1" l="1"/>
  <c r="M31" i="1" l="1"/>
  <c r="M3" i="1"/>
  <c r="M39" i="1"/>
  <c r="M38" i="1"/>
  <c r="M4" i="1"/>
  <c r="M7" i="1"/>
  <c r="M9" i="1"/>
  <c r="M10" i="1"/>
  <c r="M11" i="1"/>
  <c r="M12" i="1"/>
  <c r="M15" i="1"/>
  <c r="M16" i="1"/>
  <c r="M17" i="1"/>
  <c r="M18" i="1"/>
  <c r="M19" i="1"/>
  <c r="M20" i="1"/>
  <c r="M21" i="1"/>
  <c r="M22" i="1"/>
  <c r="M23" i="1"/>
  <c r="M24" i="1"/>
  <c r="M25" i="1"/>
  <c r="M27" i="1"/>
  <c r="M28" i="1"/>
  <c r="M29" i="1"/>
  <c r="M30" i="1"/>
  <c r="M33" i="1"/>
  <c r="M34" i="1"/>
  <c r="M35" i="1"/>
  <c r="M37" i="1"/>
  <c r="M40" i="1"/>
  <c r="M41" i="1"/>
  <c r="M42" i="1"/>
  <c r="M43" i="1"/>
  <c r="M13" i="1" l="1"/>
  <c r="M8" i="1"/>
  <c r="M32" i="1"/>
  <c r="M36" i="1"/>
  <c r="M26" i="1"/>
  <c r="H26" i="1"/>
  <c r="M14" i="1"/>
  <c r="M6" i="1"/>
  <c r="M5" i="1" l="1"/>
  <c r="I3" i="1"/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3" i="1"/>
  <c r="I4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30" i="1" l="1"/>
</calcChain>
</file>

<file path=xl/comments1.xml><?xml version="1.0" encoding="utf-8"?>
<comments xmlns="http://schemas.openxmlformats.org/spreadsheetml/2006/main">
  <authors>
    <author>user</author>
    <author>Irina Gobejishvili</author>
  </authors>
  <commentList>
    <comment ref="G18" authorId="0" shape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აღებულია თებერვლის ხარჯვის მაჩვენებელი</t>
        </r>
      </text>
    </comment>
    <comment ref="G19" authorId="0" shape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აღებულია თებერვლის ხარჯვის მაჩვენებელი</t>
        </r>
      </text>
    </comment>
    <comment ref="G20" authorId="0" shape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აღებულია თებერვლის ხარჯვის მაჩვენებელი</t>
        </r>
      </text>
    </comment>
    <comment ref="E29" authorId="1" shapeId="0">
      <text>
        <r>
          <rPr>
            <b/>
            <sz val="9"/>
            <color indexed="81"/>
            <rFont val="Tahoma"/>
            <family val="2"/>
          </rPr>
          <t>Irina Gobejishvili:</t>
        </r>
        <r>
          <rPr>
            <sz val="9"/>
            <color indexed="81"/>
            <rFont val="Tahoma"/>
            <family val="2"/>
          </rPr>
          <t xml:space="preserve">
დავაკელი ვადაგასული</t>
        </r>
      </text>
    </comment>
    <comment ref="G32" authorId="0" shape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აღებულია თებერვლის თვის ხარჯვა</t>
        </r>
      </text>
    </comment>
    <comment ref="E33" authorId="1" shapeId="0">
      <text>
        <r>
          <rPr>
            <b/>
            <sz val="9"/>
            <color indexed="81"/>
            <rFont val="Tahoma"/>
            <family val="2"/>
          </rPr>
          <t>Irina Gobejishvili:</t>
        </r>
        <r>
          <rPr>
            <sz val="9"/>
            <color indexed="81"/>
            <rFont val="Tahoma"/>
            <family val="2"/>
          </rPr>
          <t xml:space="preserve">
1869 ცალი გაუვარგისდა</t>
        </r>
      </text>
    </comment>
    <comment ref="G36" authorId="0" shapeId="0">
      <text>
        <r>
          <rPr>
            <b/>
            <sz val="8"/>
            <color indexed="81"/>
            <rFont val="Tahoma"/>
            <charset val="1"/>
          </rPr>
          <t>user:</t>
        </r>
        <r>
          <rPr>
            <sz val="8"/>
            <color indexed="81"/>
            <rFont val="Tahoma"/>
            <charset val="1"/>
          </rPr>
          <t xml:space="preserve">
საშ.ხარჯვა გათვლილია ბოლო ორი თვის ხარჯვაზე დაყრდნობით</t>
        </r>
      </text>
    </comment>
  </commentList>
</comments>
</file>

<file path=xl/sharedStrings.xml><?xml version="1.0" encoding="utf-8"?>
<sst xmlns="http://schemas.openxmlformats.org/spreadsheetml/2006/main" count="313" uniqueCount="194">
  <si>
    <t>N</t>
  </si>
  <si>
    <t>სავაჭრო დასახელება</t>
  </si>
  <si>
    <t>შენიშვნა:</t>
  </si>
  <si>
    <t>ენალაპრილი 10მგ</t>
  </si>
  <si>
    <t>ენალაპრილი 20მგ</t>
  </si>
  <si>
    <t>ენაპი 20მგ</t>
  </si>
  <si>
    <t>ლოსარტანი 100მგ</t>
  </si>
  <si>
    <t>ამლოდიპინი 5მგ</t>
  </si>
  <si>
    <t>მეტოპროლოლი 100მგ</t>
  </si>
  <si>
    <t>ეგილოკი 100მგ</t>
  </si>
  <si>
    <t>ამიოდარონი 200მგ</t>
  </si>
  <si>
    <t>იზოსორბიდის მონონიტრატი 40მგ</t>
  </si>
  <si>
    <t>მონოსანი 40მგ</t>
  </si>
  <si>
    <t>ვარფარინი 2.5მგ</t>
  </si>
  <si>
    <t>ვარფარინ–ნიკომედი 2.5მგ</t>
  </si>
  <si>
    <t>კლოპიდოგრელი 75მგ</t>
  </si>
  <si>
    <t>დიგოქსინი 0.25მგ</t>
  </si>
  <si>
    <t>ფუროსემიდი 40მგ</t>
  </si>
  <si>
    <t>სპირონოლაქტონი 25მგ</t>
  </si>
  <si>
    <t>ვეროშპირონი 25მგ</t>
  </si>
  <si>
    <t>ატორვასტატინი 20მგ</t>
  </si>
  <si>
    <t>მეტფორმინი 1000მგ</t>
  </si>
  <si>
    <t>სიოფორი 1000მგ</t>
  </si>
  <si>
    <t>გლიკლაზიდი 60მგ</t>
  </si>
  <si>
    <t>გლიმეპირიდი 2მგ</t>
  </si>
  <si>
    <t>ამარილი 2mg</t>
  </si>
  <si>
    <t>თიამაზოლი 5მგ</t>
  </si>
  <si>
    <t>თიროზოლი 5მგ</t>
  </si>
  <si>
    <t>ლევოთიროქსინი  50მკგ</t>
  </si>
  <si>
    <t>ბუდესონიდი 0.5მგ/2მლ</t>
  </si>
  <si>
    <t>პულმიკორტი 0.5მგ/მლ 2მლ</t>
  </si>
  <si>
    <t>სალბუტამოლი 100მკგ დოზა საინჰალაციო აეროზოლი</t>
  </si>
  <si>
    <t>სალბუტამოლი ინტელი აეროზ. 200 დოზა</t>
  </si>
  <si>
    <t xml:space="preserve">აკლიდინიუმის ბრომიდი საინჰალაციო ფხვნილი (კაფსულა) ინჰალატორთან ერთად/322მკგ/დოზა </t>
  </si>
  <si>
    <t>ბრეტარისი ჯენუეირი 322მკგ 60 დოზა</t>
  </si>
  <si>
    <t>მეთილპრედნიზოლონი 16მგ</t>
  </si>
  <si>
    <t>მედროლი 16მგ</t>
  </si>
  <si>
    <t>მარაგი (თვე) ცენტრალური საწყობი</t>
  </si>
  <si>
    <t>მარაგი (თვე) საქაღთველო სრულად</t>
  </si>
  <si>
    <t>საჭიროება 12 თვე (ბენეფიციარებზე ხარჯვის მიხედვით)</t>
  </si>
  <si>
    <t>ამ ეტაპზე არ საჭიროებს შესყიდვას მარაგიდან გამომდინარე</t>
  </si>
  <si>
    <t>კორდარონი</t>
  </si>
  <si>
    <t>ზილტი 75მგ/პეგორელი 75მგ</t>
  </si>
  <si>
    <t>დიგოქსინი–გრინდექსი</t>
  </si>
  <si>
    <t>ტორვიტინი 20მგ N30</t>
  </si>
  <si>
    <t>ატორვასტატინი 10მგ</t>
  </si>
  <si>
    <t>ატორვასტატინი 40მგ</t>
  </si>
  <si>
    <t>ატორისი 40მგ</t>
  </si>
  <si>
    <t>პერინდოპრილ /ამლოდიპინი 4მგ/5მგ ან 5მგ/5მგ</t>
  </si>
  <si>
    <t>ამრადიპინი 4/5მგ</t>
  </si>
  <si>
    <t>პერინდოპრილ /ამლოდიპინი 8მგ/10მგ ან 10მგ/10მგ</t>
  </si>
  <si>
    <t>ამრადიპინი 8/10მგ</t>
  </si>
  <si>
    <t>ლოსარტან/ჰიდროქლორთიაზიდი 50მგ/12.5მგ</t>
  </si>
  <si>
    <t>ლორისტა H 50მგ/12.5მგ</t>
  </si>
  <si>
    <t>ბისოპროლოლი 5მგ</t>
  </si>
  <si>
    <t>ემკორი 5მგ</t>
  </si>
  <si>
    <t>ნებივოლოლი 5მგ</t>
  </si>
  <si>
    <t>ნებივოლოლი შტადა 5მგ/დანები 5მგ</t>
  </si>
  <si>
    <t>აცეტილსალიცილის მჟავა+მაგნიუმის ჰიდროქსიდი 75მგ</t>
  </si>
  <si>
    <t>კარდიომაგნილი 75მგ</t>
  </si>
  <si>
    <t>აცეტილსალიცილის მჟავა+მაგნიუმის ჰიდროქსიდი 150მგ</t>
  </si>
  <si>
    <t>კარდიომაგნილი 150მგ</t>
  </si>
  <si>
    <t>დიაბეტონი MR 60მგ/ აპო გლიკლაზიდი 60მგ</t>
  </si>
  <si>
    <t>ლ–თიროქსინი/ეუთიროქსი 50მკგ</t>
  </si>
  <si>
    <t xml:space="preserve">სალმეტეროლი/ფლუტიკაზონი   50მკგ/500მკგ საინჰალაციო ფხვნილი                   </t>
  </si>
  <si>
    <t>სერეტიდი დისკუსი 50/250მკგ ინჰ 60 დოზა/ ეარფლუსალი</t>
  </si>
  <si>
    <t>საფლუტინი 50/500მკგ</t>
  </si>
  <si>
    <t>კარბიდოპა,ლევოდოპა 250მგ/25მგ</t>
  </si>
  <si>
    <t>ნაკომი</t>
  </si>
  <si>
    <t>ბენსერაზიდის ჰიდროქლორიდი,ლევოდოპა 125მგ/25მგ</t>
  </si>
  <si>
    <t>მადოპარი</t>
  </si>
  <si>
    <t>ლევეტირაცეტამი 500მგ</t>
  </si>
  <si>
    <t>ლევეტირაცეტამი აკორდი</t>
  </si>
  <si>
    <t>კარბამაზეპინი 200მგ</t>
  </si>
  <si>
    <t>ნეიროლეფსინი 200მგ</t>
  </si>
  <si>
    <t>ნატრიუმის ვალპროატი 300მგ</t>
  </si>
  <si>
    <t>დეპაკინი ქრონო 300მგ</t>
  </si>
  <si>
    <t>ნატრიუმის ვალპროატი 500მგ</t>
  </si>
  <si>
    <t>დეპაკინი ქრონო 500მგ</t>
  </si>
  <si>
    <t>ლემოტრიჯინი 100მგ</t>
  </si>
  <si>
    <t>ლამოტრიქსი 100მგ</t>
  </si>
  <si>
    <t>ლემოტრიჯინი 25მგ</t>
  </si>
  <si>
    <t>ლამიქტალი 25მგ</t>
  </si>
  <si>
    <t xml:space="preserve">სალმეტეროლი/ფლუტიკაზონი   50მკგ/250 მკგ საინჰალაციო ფხვნილი                   </t>
  </si>
  <si>
    <t>მედიკამენტის საერთაშორისო არაპატენტური დასახელება</t>
  </si>
  <si>
    <t>არ დგას ვადის გასვლის საფრთხის წინაშე</t>
  </si>
  <si>
    <t>არ დგას ვადის გასვლის საფრთხის წინაშე, არსებული ხარჯვის შენარჩუნების შემთვევაშიც კი</t>
  </si>
  <si>
    <t>სტატუსი</t>
  </si>
  <si>
    <t>ამ ხარჯვით დგას ვადის გასვლის საფრთხის წინაშე</t>
  </si>
  <si>
    <t>დგას ვადის გასვლის საფრთხის წინაშე</t>
  </si>
  <si>
    <t>არ დგას ვადის გასვლის საფრთხის წინაშე ამ ხარჯვითაც</t>
  </si>
  <si>
    <t>05.2020წ</t>
  </si>
  <si>
    <t>28.02.2021წ</t>
  </si>
  <si>
    <t>03.2020წ</t>
  </si>
  <si>
    <t>31.12.2018წ/31.01.2019წ</t>
  </si>
  <si>
    <t>31.03.2021/30.06.2021წ</t>
  </si>
  <si>
    <t>04.2021წ</t>
  </si>
  <si>
    <t>01.2021წ/06.2021წ</t>
  </si>
  <si>
    <t>13.05.2022</t>
  </si>
  <si>
    <t>09.2023წ/06.2023წ</t>
  </si>
  <si>
    <t>12.2020წ/06.2021წ</t>
  </si>
  <si>
    <t>06.2022წ</t>
  </si>
  <si>
    <t>06.2020წ/09.2020წ</t>
  </si>
  <si>
    <t>07.05.2021წ</t>
  </si>
  <si>
    <t>03.2021წ</t>
  </si>
  <si>
    <t>05.2021წ</t>
  </si>
  <si>
    <t>ლოზაპი/ლორისტა/ლოსარ დენკი</t>
  </si>
  <si>
    <t>03.2020წ/06.2020წ/09.2020წ</t>
  </si>
  <si>
    <t>15.10.2020წ/03.07.2021წ</t>
  </si>
  <si>
    <t>11.2020წ</t>
  </si>
  <si>
    <t>11.2021წ</t>
  </si>
  <si>
    <t>09.2020წ</t>
  </si>
  <si>
    <t>09.2021წ</t>
  </si>
  <si>
    <t>04.2020წ/11.2020წ</t>
  </si>
  <si>
    <t>11.2020წ/12.2021წ</t>
  </si>
  <si>
    <t>10.2021წ</t>
  </si>
  <si>
    <t>04.2021წ/06.2021წ</t>
  </si>
  <si>
    <t>08.2022წ</t>
  </si>
  <si>
    <t>07.2023წ/10.2023წ</t>
  </si>
  <si>
    <t>08.2021წ/10.2021წ</t>
  </si>
  <si>
    <t>11.2022წ/01.2023წ</t>
  </si>
  <si>
    <t>31.03.2020წ/30.04.2021წ</t>
  </si>
  <si>
    <t>08.2021წ/08.2023წ</t>
  </si>
  <si>
    <t>31.12.2019/03.2021წ</t>
  </si>
  <si>
    <t>04.2020წ/10.2020წ</t>
  </si>
  <si>
    <t>31.08.2019</t>
  </si>
  <si>
    <t>03.2019წ/07.2022წ</t>
  </si>
  <si>
    <t>03.2020წ/11.2020წ</t>
  </si>
  <si>
    <t>03.2022წ/06.2022წ</t>
  </si>
  <si>
    <t>02.2022წ/08.2022წ</t>
  </si>
  <si>
    <t>04.2020წ</t>
  </si>
  <si>
    <t>11.2020წ/08.2022წ</t>
  </si>
  <si>
    <t>12.2021წ/03.2022წ</t>
  </si>
  <si>
    <t>08.2019წ</t>
  </si>
  <si>
    <t>05.2020წ/11.2020წ</t>
  </si>
  <si>
    <t>02.2020წ/09.2020წ</t>
  </si>
  <si>
    <t>03.2020წ/07.2020წ</t>
  </si>
  <si>
    <t>06.2019წ/08.2019წ/01.2020წ</t>
  </si>
  <si>
    <t>28.02.2019წ</t>
  </si>
  <si>
    <t>12.2019წ/02.2020წ/30.04.2020წ</t>
  </si>
  <si>
    <t>11.2018წ/05.2019წ</t>
  </si>
  <si>
    <t>30.04.2019/31.05.2019</t>
  </si>
  <si>
    <t>06.2021წ/02.2022წ</t>
  </si>
  <si>
    <t>02.2021წ/12.2021წ</t>
  </si>
  <si>
    <t>07.2021წ</t>
  </si>
  <si>
    <t>შესყიდვა 2017</t>
  </si>
  <si>
    <t>შესყიდვა 2018</t>
  </si>
  <si>
    <t>ხარჯვა ბებეფიციარი – აპრილი 2019</t>
  </si>
  <si>
    <t xml:space="preserve"> საშუალო ხარჯვა ბენეფიციარზე  ბოლო 3 თვის ( თებერვალი–აპრილი) მაგალითზე</t>
  </si>
  <si>
    <t>დასრულებულია შესყიდვის პროცედურები, ველოდებით საქონლის მოწოდებას</t>
  </si>
  <si>
    <t>შესყიდვა განხორცილედა 790540 ტაბლეტზე, რაც დაიგეგმა იანვარში</t>
  </si>
  <si>
    <t>საწყბში დარჩენილი მარაგებიდან გამომდინარე,დასაწყებია შესყიდვის პროცედურები</t>
  </si>
  <si>
    <t>ლოსარ დენკი</t>
  </si>
  <si>
    <t>დასრულებულია შესყიდვის პროცედურები, მივიღეთ მცირე ანწილი, ველოდებით საქონლის მოწოდებას</t>
  </si>
  <si>
    <t>შესყიდვა განხორცილედა 1 239 056 ტაბლეტზე, რაც დაიგეგმა იანვარში</t>
  </si>
  <si>
    <t xml:space="preserve">საყურადღებოა 1 გარემოება: პენდოპრილ/ამლოდიპინის კომბინირებული მედიკამენტის ჩართვამ პროგრამაში არ შეამცირა მედიკამენტის მოხმარება. </t>
  </si>
  <si>
    <t>მარაგი ფაქტიურად აღარ არსებობს!!!!</t>
  </si>
  <si>
    <t>677 880 ტაბლეტის შესყიდვა გადაცემულია შესყიდვების სააგენტოსთის,სტატუსი გაურკვევლია!!!!</t>
  </si>
  <si>
    <t>საწყობში მარაგი ფაქტიურად აღარ არსებობს!!!!</t>
  </si>
  <si>
    <t>კლოპიდოგრელი აკორდი 75მგ</t>
  </si>
  <si>
    <t>მარაგი საწყობში ფაქტიურად ამოწურულია!!!!</t>
  </si>
  <si>
    <t>131 950 ტაბლეტის შესყიდვა გადაცემულია შესყიდვების სააგენტოსთის,სტატუსი გაურკვევლია!!!!</t>
  </si>
  <si>
    <t>ვინაიდან 10მგ–იანი დგას ვადის გასვლის საფრთხის წინაშე, ამ ეტაპზე მიზანშეწონილი არ იქნება 20 მგ–იანის შესყიდვა!!!</t>
  </si>
  <si>
    <t>ხარჯვა თუ შენარჩუნდება ამ მაჩვენებელზე დადგება ვადის გასვლის საფრთხის წინაშე</t>
  </si>
  <si>
    <t>316 800ტაბლეტის შესყიდვა გადაცემულია შესყიდვების სააგენტოსთის,სტატუსი გაურკვევლია!!!!</t>
  </si>
  <si>
    <t>საწყობში მარაგი მალე ამოიწურება!!!</t>
  </si>
  <si>
    <t>44 100ტაბლეტის შესყიდვა გადაცემულია შესყიდვების სააგენტოსთის,სტატუსი გაურკვევლია!!!!</t>
  </si>
  <si>
    <t>722 850  ტაბლეტის შესყიდვა გადაცემულია შესყიდვების სააგენტოსთის,სტატუსი გაურკვევლია!!!!</t>
  </si>
  <si>
    <t>საწყობში და საქ.მასშტაბით მარაგი ფაქტიურად აღარ არსებობს!!!!</t>
  </si>
  <si>
    <t>19000 ცალის  შესყიდვა გადაცემულია შესყიდვების სააგენტოსთის,სტატუსი გაურკვევლია!!!!</t>
  </si>
  <si>
    <t>შესასყიდი რაოდენობა (6051 ცალი) გადაცემულია შესყიდვების სააგენტოსთვის</t>
  </si>
  <si>
    <t>შესყიდვის პროცედურები დასრულდა, მედიკამენტი მიღებულია,თუმცა ვყიდულობთ დამატებით 5000 ერთეულს, ვინაიდან 2020 წლის ივლისამდე საონელი ქვეყანაში ვერ შემოვა</t>
  </si>
  <si>
    <t>შესყიდვის აუცილებლობა დადგა საწყობის მარაგებიდან გამომდინარე</t>
  </si>
  <si>
    <t>შესასყიდი რაოდენობა (10 000 ტაბლეტი)  გადაცემულია შესყიდვების სააგენტოსთვის</t>
  </si>
  <si>
    <t>შესყიდვის პროცედურების გახანგრძლევებული მდგომარეობიდან გამომდინარე, მიზანშეწონილია დავიწყოთ შესყიდვის პროცედურები</t>
  </si>
  <si>
    <t>საშუალო ხარჯვა ცენტრალური საწყობიდან (ბოლო 3 თვის განაწილების მაგალითზე)</t>
  </si>
  <si>
    <t>შესაძლებელია შეწყიდვის პროცედურების დაწყება საწყობის შესავსებად</t>
  </si>
  <si>
    <t>ზოგიერთ პოზიციაზე იმდენად მომატებულია ხარჯვა, რომ შესაძლებელია დავიწყოთ დამატებითი შესყიდვები (მაგ.დიაბეტი)</t>
  </si>
  <si>
    <t>ნაშთი პსპ ბაზა 03.06.2019</t>
  </si>
  <si>
    <t>საფლუტინი 50/250მკგ ინჰ 60 დოზა/ ეარფლუსალი</t>
  </si>
  <si>
    <t>ხარჯვა ბებეფიციარი –  მაისი 2019</t>
  </si>
  <si>
    <t>03.06.2019 წ მდგომარეობით: რეგისტრირებულია 55 854 პირი, აფთიაქს მიმართა 50 675 პირმა</t>
  </si>
  <si>
    <t>ნაშთი  საქართველო სრულად 01.06.2019მდგომარეობით</t>
  </si>
  <si>
    <t>ხარჯვა ბებეფიციარი – მარტი 2019</t>
  </si>
  <si>
    <t>მოწოდებულია</t>
  </si>
  <si>
    <t>შესყიდულია (2019 1 ეტაპი)</t>
  </si>
  <si>
    <t>დამატებითი შესყიდვა 2 ეტაპი</t>
  </si>
  <si>
    <t>მიზანშეწონილია შესყიდვის დაწყება საწყობის შესავსებად</t>
  </si>
  <si>
    <t>1869 გაუვარგისდა 31 მაისიდან,  8971 ლარი</t>
  </si>
  <si>
    <t>საწყობში დარჩენილი მარაგებიდან გამომდინარე,დასაწყებია შესყიდვის პროცედურები</t>
  </si>
  <si>
    <t>ტენდერი არ დასრულებულა, მიმდინარეობს 1 თვის ოდენობის (10 500 აბი) გადაუდებლით შესყიდვა</t>
  </si>
  <si>
    <t>ხარჯვა საგრძნბლად გაზრდილია, მიზნაშეწონილად ჩაითვალა დამატებითი შესყიდვა</t>
  </si>
  <si>
    <t>არ დასრულებულა ტენდერი</t>
  </si>
  <si>
    <t>5098 მივიღეთ გადაუდებელი შესყიდვების გზით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</si>
</sst>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7"/>
      <name val="Arial"/>
      <family val="2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7"/>
      <name val="Menlo Bold"/>
      <family val="2"/>
    </font>
    <font>
      <b/>
      <sz val="7"/>
      <color theme="1"/>
      <name val="Calibri"/>
      <family val="2"/>
      <scheme val="minor"/>
    </font>
    <font>
      <b/>
      <sz val="7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charset val="1"/>
    </font>
    <font>
      <b/>
      <sz val="8"/>
      <color indexed="81"/>
      <name val="Tahoma"/>
      <charset val="1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8"/>
      <name val="Calibri"/>
      <family val="2"/>
      <scheme val="minor"/>
    </font>
    <font>
      <sz val="8"/>
      <name val="Menlo Bold"/>
      <family val="2"/>
    </font>
    <font>
      <sz val="1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ont="0" applyFill="0" applyBorder="0" applyAlignment="0" applyProtection="0"/>
  </cellStyleXfs>
  <cellXfs count="92">
    <xf numFmtId="0" fontId="0" fillId="0" borderId="0" xfId="0"/>
    <xf numFmtId="1" fontId="5" fillId="2" borderId="1" xfId="2" applyNumberFormat="1" applyFont="1" applyFill="1" applyBorder="1" applyAlignment="1">
      <alignment horizontal="center" vertical="center" wrapText="1"/>
    </xf>
    <xf numFmtId="2" fontId="5" fillId="2" borderId="1" xfId="2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textRotation="90" wrapText="1"/>
    </xf>
    <xf numFmtId="0" fontId="5" fillId="9" borderId="1" xfId="0" applyNumberFormat="1" applyFont="1" applyFill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7" fillId="4" borderId="1" xfId="0" applyFont="1" applyFill="1" applyBorder="1" applyAlignment="1">
      <alignment horizontal="left" vertical="top" wrapText="1"/>
    </xf>
    <xf numFmtId="0" fontId="7" fillId="6" borderId="1" xfId="0" applyFont="1" applyFill="1" applyBorder="1" applyAlignment="1">
      <alignment horizontal="left" vertical="top" wrapText="1"/>
    </xf>
    <xf numFmtId="0" fontId="7" fillId="7" borderId="1" xfId="0" applyFont="1" applyFill="1" applyBorder="1" applyAlignment="1">
      <alignment horizontal="left" vertical="top" wrapText="1"/>
    </xf>
    <xf numFmtId="0" fontId="7" fillId="8" borderId="1" xfId="0" applyFont="1" applyFill="1" applyBorder="1" applyAlignment="1">
      <alignment horizontal="left" vertical="top" wrapText="1"/>
    </xf>
    <xf numFmtId="0" fontId="6" fillId="0" borderId="0" xfId="0" applyFont="1" applyAlignment="1">
      <alignment wrapText="1"/>
    </xf>
    <xf numFmtId="0" fontId="7" fillId="5" borderId="1" xfId="0" applyFont="1" applyFill="1" applyBorder="1" applyAlignment="1">
      <alignment horizontal="left" vertical="top" wrapText="1"/>
    </xf>
    <xf numFmtId="0" fontId="7" fillId="10" borderId="1" xfId="0" applyFont="1" applyFill="1" applyBorder="1" applyAlignment="1">
      <alignment horizontal="left" vertical="top" wrapText="1"/>
    </xf>
    <xf numFmtId="0" fontId="7" fillId="4" borderId="4" xfId="0" applyFont="1" applyFill="1" applyBorder="1" applyAlignment="1">
      <alignment horizontal="center" vertical="center" wrapText="1"/>
    </xf>
    <xf numFmtId="43" fontId="5" fillId="0" borderId="1" xfId="1" applyFont="1" applyFill="1" applyBorder="1" applyAlignment="1">
      <alignment horizontal="center" vertical="center" textRotation="90" wrapText="1"/>
    </xf>
    <xf numFmtId="0" fontId="8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5" fillId="5" borderId="1" xfId="0" applyNumberFormat="1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5" fillId="10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3" fontId="6" fillId="3" borderId="1" xfId="1" applyFont="1" applyFill="1" applyBorder="1" applyAlignment="1">
      <alignment horizontal="center" vertical="center" wrapText="1"/>
    </xf>
    <xf numFmtId="43" fontId="5" fillId="3" borderId="1" xfId="1" applyFont="1" applyFill="1" applyBorder="1" applyAlignment="1">
      <alignment horizontal="center" vertical="center"/>
    </xf>
    <xf numFmtId="164" fontId="6" fillId="9" borderId="1" xfId="1" applyNumberFormat="1" applyFont="1" applyFill="1" applyBorder="1" applyAlignment="1">
      <alignment horizontal="center" vertical="center" wrapText="1"/>
    </xf>
    <xf numFmtId="164" fontId="6" fillId="11" borderId="1" xfId="1" applyNumberFormat="1" applyFont="1" applyFill="1" applyBorder="1" applyAlignment="1">
      <alignment horizontal="center" vertical="center" wrapText="1"/>
    </xf>
    <xf numFmtId="165" fontId="6" fillId="9" borderId="1" xfId="1" applyNumberFormat="1" applyFont="1" applyFill="1" applyBorder="1" applyAlignment="1">
      <alignment horizontal="center" vertical="center" wrapText="1"/>
    </xf>
    <xf numFmtId="43" fontId="5" fillId="0" borderId="1" xfId="1" applyFont="1" applyFill="1" applyBorder="1" applyAlignment="1">
      <alignment horizontal="center" vertical="center"/>
    </xf>
    <xf numFmtId="164" fontId="6" fillId="9" borderId="1" xfId="0" applyNumberFormat="1" applyFont="1" applyFill="1" applyBorder="1" applyAlignment="1">
      <alignment horizontal="center" vertical="center" wrapText="1"/>
    </xf>
    <xf numFmtId="43" fontId="5" fillId="11" borderId="1" xfId="1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43" fontId="6" fillId="0" borderId="1" xfId="0" applyNumberFormat="1" applyFont="1" applyBorder="1" applyAlignment="1">
      <alignment horizontal="center" vertical="center" wrapText="1"/>
    </xf>
    <xf numFmtId="43" fontId="6" fillId="9" borderId="1" xfId="1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43" fontId="5" fillId="0" borderId="0" xfId="1" applyFont="1" applyFill="1" applyBorder="1" applyAlignment="1">
      <alignment horizontal="center" vertical="center"/>
    </xf>
    <xf numFmtId="43" fontId="6" fillId="0" borderId="0" xfId="1" applyFont="1" applyAlignment="1">
      <alignment horizontal="center" vertical="center" wrapText="1"/>
    </xf>
    <xf numFmtId="43" fontId="6" fillId="11" borderId="1" xfId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 textRotation="90" wrapText="1"/>
    </xf>
    <xf numFmtId="1" fontId="10" fillId="2" borderId="1" xfId="0" applyNumberFormat="1" applyFont="1" applyFill="1" applyBorder="1" applyAlignment="1">
      <alignment horizontal="center" vertical="center" textRotation="90" wrapText="1"/>
    </xf>
    <xf numFmtId="0" fontId="15" fillId="0" borderId="1" xfId="0" applyFont="1" applyBorder="1" applyAlignment="1">
      <alignment horizontal="center" vertical="center" wrapText="1"/>
    </xf>
    <xf numFmtId="0" fontId="15" fillId="0" borderId="0" xfId="0" applyFont="1"/>
    <xf numFmtId="0" fontId="15" fillId="0" borderId="1" xfId="0" applyFont="1" applyBorder="1" applyAlignment="1">
      <alignment horizontal="center" vertical="center"/>
    </xf>
    <xf numFmtId="1" fontId="16" fillId="2" borderId="1" xfId="2" applyNumberFormat="1" applyFont="1" applyFill="1" applyBorder="1" applyAlignment="1">
      <alignment horizontal="center" vertical="center" wrapText="1"/>
    </xf>
    <xf numFmtId="2" fontId="16" fillId="2" borderId="1" xfId="2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left" vertical="top" wrapText="1"/>
    </xf>
    <xf numFmtId="0" fontId="17" fillId="4" borderId="4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left" vertical="top" wrapText="1"/>
    </xf>
    <xf numFmtId="0" fontId="17" fillId="6" borderId="1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left" vertical="top" wrapText="1"/>
    </xf>
    <xf numFmtId="0" fontId="17" fillId="7" borderId="1" xfId="0" applyFont="1" applyFill="1" applyBorder="1" applyAlignment="1">
      <alignment horizontal="center" vertical="center" wrapText="1"/>
    </xf>
    <xf numFmtId="0" fontId="17" fillId="8" borderId="1" xfId="0" applyFont="1" applyFill="1" applyBorder="1" applyAlignment="1">
      <alignment horizontal="left" vertical="top" wrapText="1"/>
    </xf>
    <xf numFmtId="0" fontId="17" fillId="8" borderId="1" xfId="0" applyFont="1" applyFill="1" applyBorder="1" applyAlignment="1">
      <alignment horizontal="center" vertical="center" wrapText="1"/>
    </xf>
    <xf numFmtId="0" fontId="18" fillId="8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left" vertical="top" wrapText="1"/>
    </xf>
    <xf numFmtId="0" fontId="15" fillId="5" borderId="1" xfId="0" applyFont="1" applyFill="1" applyBorder="1" applyAlignment="1">
      <alignment horizontal="center" vertical="center" wrapText="1"/>
    </xf>
    <xf numFmtId="0" fontId="16" fillId="5" borderId="1" xfId="0" applyNumberFormat="1" applyFont="1" applyFill="1" applyBorder="1" applyAlignment="1">
      <alignment horizontal="center" vertical="center" wrapText="1"/>
    </xf>
    <xf numFmtId="0" fontId="17" fillId="10" borderId="1" xfId="0" applyFont="1" applyFill="1" applyBorder="1" applyAlignment="1">
      <alignment horizontal="left" vertical="top" wrapText="1"/>
    </xf>
    <xf numFmtId="0" fontId="15" fillId="10" borderId="1" xfId="0" applyFont="1" applyFill="1" applyBorder="1" applyAlignment="1">
      <alignment horizontal="center" vertical="center" wrapText="1"/>
    </xf>
    <xf numFmtId="0" fontId="16" fillId="10" borderId="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15" fillId="0" borderId="0" xfId="0" applyFont="1" applyAlignment="1">
      <alignment horizontal="center" vertical="center" wrapText="1"/>
    </xf>
    <xf numFmtId="43" fontId="6" fillId="0" borderId="1" xfId="1" applyFont="1" applyBorder="1" applyAlignment="1">
      <alignment horizontal="center" vertical="center"/>
    </xf>
    <xf numFmtId="43" fontId="6" fillId="0" borderId="0" xfId="1" applyFont="1" applyAlignment="1">
      <alignment wrapText="1"/>
    </xf>
    <xf numFmtId="164" fontId="6" fillId="0" borderId="0" xfId="0" applyNumberFormat="1" applyFont="1" applyAlignment="1">
      <alignment wrapText="1"/>
    </xf>
    <xf numFmtId="43" fontId="6" fillId="0" borderId="4" xfId="1" applyFont="1" applyBorder="1" applyAlignment="1">
      <alignment horizontal="center" vertical="center" wrapText="1"/>
    </xf>
    <xf numFmtId="43" fontId="6" fillId="11" borderId="1" xfId="1" applyFont="1" applyFill="1" applyBorder="1" applyAlignment="1">
      <alignment wrapText="1"/>
    </xf>
    <xf numFmtId="0" fontId="19" fillId="0" borderId="5" xfId="0" applyFont="1" applyBorder="1" applyAlignment="1">
      <alignment horizontal="left" wrapText="1"/>
    </xf>
    <xf numFmtId="0" fontId="9" fillId="4" borderId="0" xfId="0" applyFont="1" applyFill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top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4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17" fillId="10" borderId="2" xfId="0" applyFont="1" applyFill="1" applyBorder="1" applyAlignment="1">
      <alignment horizontal="center" vertical="center" wrapText="1"/>
    </xf>
    <xf numFmtId="0" fontId="17" fillId="10" borderId="4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top" wrapText="1"/>
    </xf>
    <xf numFmtId="0" fontId="17" fillId="4" borderId="2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7" fillId="8" borderId="2" xfId="0" applyFont="1" applyFill="1" applyBorder="1" applyAlignment="1">
      <alignment horizontal="center" vertical="center" wrapText="1"/>
    </xf>
    <xf numFmtId="0" fontId="17" fillId="8" borderId="4" xfId="0" applyFont="1" applyFill="1" applyBorder="1" applyAlignment="1">
      <alignment horizontal="center" vertical="center" wrapText="1"/>
    </xf>
    <xf numFmtId="43" fontId="6" fillId="11" borderId="1" xfId="1" applyFont="1" applyFill="1" applyBorder="1" applyAlignment="1">
      <alignment vertical="center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tabSelected="1" topLeftCell="A41" workbookViewId="0">
      <selection activeCell="O45" sqref="O45"/>
    </sheetView>
  </sheetViews>
  <sheetFormatPr defaultRowHeight="9"/>
  <cols>
    <col min="1" max="1" width="2.85546875" style="11" customWidth="1"/>
    <col min="2" max="3" width="8.28515625" style="26" customWidth="1"/>
    <col min="4" max="4" width="10.7109375" style="26" customWidth="1"/>
    <col min="5" max="5" width="10" style="26" customWidth="1"/>
    <col min="6" max="6" width="7.42578125" style="26" customWidth="1"/>
    <col min="7" max="7" width="7.5703125" style="38" customWidth="1"/>
    <col min="8" max="8" width="7.28515625" style="26" customWidth="1"/>
    <col min="9" max="9" width="6" style="26" customWidth="1"/>
    <col min="10" max="10" width="9.85546875" style="40" customWidth="1"/>
    <col min="11" max="11" width="9.28515625" style="40" customWidth="1"/>
    <col min="12" max="12" width="8.28515625" style="40" customWidth="1"/>
    <col min="13" max="15" width="7.42578125" style="26" customWidth="1"/>
    <col min="16" max="16" width="8.5703125" style="26" customWidth="1"/>
    <col min="17" max="17" width="14.5703125" style="11" customWidth="1"/>
    <col min="18" max="18" width="13.28515625" style="11" customWidth="1"/>
    <col min="19" max="20" width="9.140625" style="11"/>
    <col min="21" max="21" width="9.7109375" style="11" customWidth="1"/>
    <col min="22" max="16384" width="9.140625" style="11"/>
  </cols>
  <sheetData>
    <row r="1" spans="1:20" ht="24" customHeight="1">
      <c r="A1" s="73" t="s">
        <v>181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</row>
    <row r="2" spans="1:20" ht="252">
      <c r="A2" s="1" t="s">
        <v>0</v>
      </c>
      <c r="B2" s="2" t="s">
        <v>84</v>
      </c>
      <c r="C2" s="2" t="s">
        <v>1</v>
      </c>
      <c r="D2" s="43" t="s">
        <v>178</v>
      </c>
      <c r="E2" s="43" t="s">
        <v>182</v>
      </c>
      <c r="F2" s="42" t="s">
        <v>175</v>
      </c>
      <c r="G2" s="42" t="s">
        <v>148</v>
      </c>
      <c r="H2" s="42" t="s">
        <v>37</v>
      </c>
      <c r="I2" s="42" t="s">
        <v>38</v>
      </c>
      <c r="J2" s="15" t="s">
        <v>183</v>
      </c>
      <c r="K2" s="15" t="s">
        <v>147</v>
      </c>
      <c r="L2" s="15" t="s">
        <v>180</v>
      </c>
      <c r="M2" s="4" t="s">
        <v>39</v>
      </c>
      <c r="N2" s="4" t="s">
        <v>185</v>
      </c>
      <c r="O2" s="4" t="s">
        <v>184</v>
      </c>
      <c r="P2" s="4" t="s">
        <v>186</v>
      </c>
      <c r="Q2" s="3" t="s">
        <v>2</v>
      </c>
      <c r="R2" s="5" t="s">
        <v>87</v>
      </c>
    </row>
    <row r="3" spans="1:20" ht="112.5" customHeight="1">
      <c r="A3" s="75">
        <v>1</v>
      </c>
      <c r="B3" s="16" t="s">
        <v>3</v>
      </c>
      <c r="C3" s="16" t="s">
        <v>3</v>
      </c>
      <c r="D3" s="41">
        <f>1189+128250+600540</f>
        <v>729979</v>
      </c>
      <c r="E3" s="34">
        <f>5745+190000+600540</f>
        <v>796285</v>
      </c>
      <c r="F3" s="29">
        <v>60000</v>
      </c>
      <c r="G3" s="30">
        <v>70654</v>
      </c>
      <c r="H3" s="31">
        <f>D3/F3</f>
        <v>12.166316666666667</v>
      </c>
      <c r="I3" s="31">
        <f>E3/G3</f>
        <v>11.270204093186514</v>
      </c>
      <c r="J3" s="32">
        <v>70654</v>
      </c>
      <c r="K3" s="32">
        <v>40399</v>
      </c>
      <c r="L3" s="71">
        <v>19763</v>
      </c>
      <c r="M3" s="33">
        <f>G3*12</f>
        <v>847848</v>
      </c>
      <c r="N3" s="33">
        <v>790540</v>
      </c>
      <c r="O3" s="33">
        <v>190000</v>
      </c>
      <c r="P3" s="33"/>
      <c r="Q3" s="5" t="s">
        <v>150</v>
      </c>
      <c r="R3" s="5" t="s">
        <v>149</v>
      </c>
      <c r="S3" s="70"/>
    </row>
    <row r="4" spans="1:20" ht="109.5" customHeight="1">
      <c r="A4" s="75"/>
      <c r="B4" s="17" t="s">
        <v>4</v>
      </c>
      <c r="C4" s="17" t="s">
        <v>5</v>
      </c>
      <c r="D4" s="41">
        <v>504587</v>
      </c>
      <c r="E4" s="34">
        <v>902139</v>
      </c>
      <c r="F4" s="29">
        <v>166760</v>
      </c>
      <c r="G4" s="30">
        <f t="shared" ref="G4:G43" si="0">(J4+K4+L4)/3</f>
        <v>155606.33333333334</v>
      </c>
      <c r="H4" s="31">
        <f t="shared" ref="H4:H43" si="1">D4/F4</f>
        <v>3.0258275365795155</v>
      </c>
      <c r="I4" s="31">
        <f t="shared" ref="I4:I43" si="2">E4/G4</f>
        <v>5.7975725066888879</v>
      </c>
      <c r="J4" s="32">
        <v>133218</v>
      </c>
      <c r="K4" s="32">
        <v>139596</v>
      </c>
      <c r="L4" s="68">
        <v>194005</v>
      </c>
      <c r="M4" s="33">
        <f t="shared" ref="M4:M43" si="3">G4*12</f>
        <v>1867276</v>
      </c>
      <c r="N4" s="33"/>
      <c r="O4" s="33"/>
      <c r="P4" s="33">
        <v>700000</v>
      </c>
      <c r="Q4" s="5" t="s">
        <v>85</v>
      </c>
      <c r="R4" s="5" t="s">
        <v>189</v>
      </c>
      <c r="S4" s="69"/>
      <c r="T4" s="69"/>
    </row>
    <row r="5" spans="1:20" ht="144" customHeight="1">
      <c r="A5" s="7">
        <v>2</v>
      </c>
      <c r="B5" s="17" t="s">
        <v>6</v>
      </c>
      <c r="C5" s="17" t="s">
        <v>152</v>
      </c>
      <c r="D5" s="41">
        <f xml:space="preserve"> 1173+ 566599+529056</f>
        <v>1096828</v>
      </c>
      <c r="E5" s="34">
        <f>674954+1859+529056</f>
        <v>1205869</v>
      </c>
      <c r="F5" s="29">
        <v>80000</v>
      </c>
      <c r="G5" s="30">
        <v>102458</v>
      </c>
      <c r="H5" s="31">
        <f t="shared" si="1"/>
        <v>13.71035</v>
      </c>
      <c r="I5" s="31">
        <f t="shared" si="2"/>
        <v>11.769398192430069</v>
      </c>
      <c r="J5" s="28">
        <v>102458</v>
      </c>
      <c r="K5" s="28">
        <v>29314</v>
      </c>
      <c r="L5" s="28">
        <v>60741</v>
      </c>
      <c r="M5" s="33">
        <f t="shared" si="3"/>
        <v>1229496</v>
      </c>
      <c r="N5" s="33">
        <v>1239056</v>
      </c>
      <c r="O5" s="33">
        <f>150000+560000</f>
        <v>710000</v>
      </c>
      <c r="P5" s="33"/>
      <c r="Q5" s="5" t="s">
        <v>154</v>
      </c>
      <c r="R5" s="5" t="s">
        <v>153</v>
      </c>
      <c r="S5" s="70"/>
    </row>
    <row r="6" spans="1:20" ht="98.25" customHeight="1">
      <c r="A6" s="7">
        <v>3</v>
      </c>
      <c r="B6" s="17" t="s">
        <v>7</v>
      </c>
      <c r="C6" s="17" t="s">
        <v>7</v>
      </c>
      <c r="D6" s="41">
        <v>609967</v>
      </c>
      <c r="E6" s="34">
        <v>1214040</v>
      </c>
      <c r="F6" s="29">
        <v>284966</v>
      </c>
      <c r="G6" s="30">
        <f t="shared" si="0"/>
        <v>234699</v>
      </c>
      <c r="H6" s="31">
        <f t="shared" si="1"/>
        <v>2.1404904444740778</v>
      </c>
      <c r="I6" s="31">
        <f t="shared" si="2"/>
        <v>5.1727531859956795</v>
      </c>
      <c r="J6" s="32">
        <v>237975</v>
      </c>
      <c r="K6" s="32">
        <v>210577</v>
      </c>
      <c r="L6" s="32">
        <v>255545</v>
      </c>
      <c r="M6" s="33">
        <f t="shared" si="3"/>
        <v>2816388</v>
      </c>
      <c r="N6" s="33"/>
      <c r="O6" s="33"/>
      <c r="P6" s="33">
        <v>1450000</v>
      </c>
      <c r="Q6" s="5" t="s">
        <v>155</v>
      </c>
      <c r="R6" s="5" t="s">
        <v>151</v>
      </c>
      <c r="S6" s="69"/>
      <c r="T6" s="69"/>
    </row>
    <row r="7" spans="1:20" ht="152.25" customHeight="1">
      <c r="A7" s="7">
        <v>4</v>
      </c>
      <c r="B7" s="17" t="s">
        <v>8</v>
      </c>
      <c r="C7" s="17" t="s">
        <v>9</v>
      </c>
      <c r="D7" s="41">
        <v>0</v>
      </c>
      <c r="E7" s="34">
        <v>3619</v>
      </c>
      <c r="F7" s="29">
        <v>3287.3</v>
      </c>
      <c r="G7" s="30">
        <f t="shared" si="0"/>
        <v>33505</v>
      </c>
      <c r="H7" s="31">
        <f t="shared" si="1"/>
        <v>0</v>
      </c>
      <c r="I7" s="31">
        <f t="shared" si="2"/>
        <v>0.10801372929413521</v>
      </c>
      <c r="J7" s="32">
        <v>64086</v>
      </c>
      <c r="K7" s="32">
        <v>27723</v>
      </c>
      <c r="L7" s="32">
        <v>8706</v>
      </c>
      <c r="M7" s="33">
        <f t="shared" si="3"/>
        <v>402060</v>
      </c>
      <c r="N7" s="33"/>
      <c r="O7" s="33"/>
      <c r="P7" s="33"/>
      <c r="Q7" s="5" t="s">
        <v>156</v>
      </c>
      <c r="R7" s="5" t="s">
        <v>157</v>
      </c>
    </row>
    <row r="8" spans="1:20" ht="64.5" customHeight="1">
      <c r="A8" s="7">
        <v>5</v>
      </c>
      <c r="B8" s="16" t="s">
        <v>10</v>
      </c>
      <c r="C8" s="17" t="s">
        <v>41</v>
      </c>
      <c r="D8" s="41">
        <v>301198</v>
      </c>
      <c r="E8" s="34">
        <v>498547</v>
      </c>
      <c r="F8" s="29">
        <v>60610</v>
      </c>
      <c r="G8" s="30">
        <f t="shared" si="0"/>
        <v>45155</v>
      </c>
      <c r="H8" s="31">
        <f t="shared" si="1"/>
        <v>4.9694439861409005</v>
      </c>
      <c r="I8" s="31">
        <f t="shared" si="2"/>
        <v>11.04079282471487</v>
      </c>
      <c r="J8" s="32">
        <v>43811</v>
      </c>
      <c r="K8" s="32">
        <v>43428</v>
      </c>
      <c r="L8" s="32">
        <v>48226</v>
      </c>
      <c r="M8" s="33">
        <f t="shared" si="3"/>
        <v>541860</v>
      </c>
      <c r="N8" s="33"/>
      <c r="O8" s="33"/>
      <c r="P8" s="33">
        <v>300000</v>
      </c>
      <c r="Q8" s="5"/>
      <c r="R8" s="5" t="s">
        <v>176</v>
      </c>
      <c r="S8" s="70"/>
    </row>
    <row r="9" spans="1:20" ht="96.75" customHeight="1">
      <c r="A9" s="7">
        <v>6</v>
      </c>
      <c r="B9" s="17" t="s">
        <v>11</v>
      </c>
      <c r="C9" s="17" t="s">
        <v>12</v>
      </c>
      <c r="D9" s="41">
        <v>522</v>
      </c>
      <c r="E9" s="34">
        <v>23665</v>
      </c>
      <c r="F9" s="29">
        <v>7613</v>
      </c>
      <c r="G9" s="30">
        <f t="shared" si="0"/>
        <v>10331.666666666666</v>
      </c>
      <c r="H9" s="31">
        <f t="shared" si="1"/>
        <v>6.8566924996716141E-2</v>
      </c>
      <c r="I9" s="31">
        <f t="shared" si="2"/>
        <v>2.2905307307630265</v>
      </c>
      <c r="J9" s="32">
        <v>10994</v>
      </c>
      <c r="K9" s="32">
        <v>9880</v>
      </c>
      <c r="L9" s="32">
        <v>10121</v>
      </c>
      <c r="M9" s="33">
        <f t="shared" si="3"/>
        <v>123980</v>
      </c>
      <c r="N9" s="33">
        <v>42480</v>
      </c>
      <c r="O9" s="33"/>
      <c r="P9" s="33">
        <v>43000</v>
      </c>
      <c r="Q9" s="5" t="s">
        <v>158</v>
      </c>
      <c r="R9" s="5" t="s">
        <v>190</v>
      </c>
    </row>
    <row r="10" spans="1:20" ht="93" customHeight="1">
      <c r="A10" s="7">
        <v>7</v>
      </c>
      <c r="B10" s="17" t="s">
        <v>13</v>
      </c>
      <c r="C10" s="17" t="s">
        <v>14</v>
      </c>
      <c r="D10" s="41">
        <v>1149745</v>
      </c>
      <c r="E10" s="34">
        <v>1699475</v>
      </c>
      <c r="F10" s="29">
        <v>120933.3</v>
      </c>
      <c r="G10" s="30">
        <f t="shared" si="0"/>
        <v>81478.333333333328</v>
      </c>
      <c r="H10" s="31">
        <f t="shared" si="1"/>
        <v>9.5072655753212718</v>
      </c>
      <c r="I10" s="31">
        <f t="shared" si="2"/>
        <v>20.857999059054556</v>
      </c>
      <c r="J10" s="28">
        <v>76518</v>
      </c>
      <c r="K10" s="28">
        <v>76555</v>
      </c>
      <c r="L10" s="28">
        <v>91362</v>
      </c>
      <c r="M10" s="33">
        <f t="shared" si="3"/>
        <v>977740</v>
      </c>
      <c r="N10" s="33"/>
      <c r="O10" s="33"/>
      <c r="P10" s="33"/>
      <c r="Q10" s="5" t="s">
        <v>40</v>
      </c>
      <c r="R10" s="5" t="s">
        <v>40</v>
      </c>
    </row>
    <row r="11" spans="1:20" ht="96" customHeight="1">
      <c r="A11" s="7">
        <v>8</v>
      </c>
      <c r="B11" s="17" t="s">
        <v>15</v>
      </c>
      <c r="C11" s="17" t="s">
        <v>159</v>
      </c>
      <c r="D11" s="41">
        <f>183066+214520</f>
        <v>397586</v>
      </c>
      <c r="E11" s="34">
        <f>283960+214520</f>
        <v>498480</v>
      </c>
      <c r="F11" s="29">
        <v>80000</v>
      </c>
      <c r="G11" s="30">
        <f t="shared" si="0"/>
        <v>87513.333333333328</v>
      </c>
      <c r="H11" s="31">
        <f t="shared" si="1"/>
        <v>4.9698250000000002</v>
      </c>
      <c r="I11" s="31">
        <f t="shared" si="2"/>
        <v>5.6960463167517332</v>
      </c>
      <c r="J11" s="32">
        <v>83146</v>
      </c>
      <c r="K11" s="32">
        <v>81066</v>
      </c>
      <c r="L11" s="32">
        <v>98328</v>
      </c>
      <c r="M11" s="33">
        <f t="shared" si="3"/>
        <v>1050160</v>
      </c>
      <c r="N11" s="33">
        <v>410520</v>
      </c>
      <c r="O11" s="33">
        <v>196000</v>
      </c>
      <c r="P11" s="33">
        <v>450000</v>
      </c>
      <c r="Q11" s="5"/>
      <c r="R11" s="5" t="s">
        <v>191</v>
      </c>
      <c r="S11" s="70"/>
    </row>
    <row r="12" spans="1:20" ht="83.25" customHeight="1">
      <c r="A12" s="7">
        <v>9</v>
      </c>
      <c r="B12" s="17" t="s">
        <v>16</v>
      </c>
      <c r="C12" s="17" t="s">
        <v>43</v>
      </c>
      <c r="D12" s="41">
        <v>23870</v>
      </c>
      <c r="E12" s="34">
        <v>106358</v>
      </c>
      <c r="F12" s="29">
        <v>28366.6</v>
      </c>
      <c r="G12" s="30">
        <f t="shared" si="0"/>
        <v>35017.666666666664</v>
      </c>
      <c r="H12" s="31">
        <f t="shared" si="1"/>
        <v>0.84148258867823433</v>
      </c>
      <c r="I12" s="31">
        <f t="shared" si="2"/>
        <v>3.0372669033725836</v>
      </c>
      <c r="J12" s="32">
        <v>32044</v>
      </c>
      <c r="K12" s="32">
        <v>32649</v>
      </c>
      <c r="L12" s="32">
        <v>40360</v>
      </c>
      <c r="M12" s="33">
        <f t="shared" si="3"/>
        <v>420212</v>
      </c>
      <c r="N12" s="33"/>
      <c r="O12" s="33"/>
      <c r="P12" s="33">
        <v>160000</v>
      </c>
      <c r="Q12" s="5" t="s">
        <v>160</v>
      </c>
      <c r="R12" s="5" t="s">
        <v>161</v>
      </c>
      <c r="S12" s="69"/>
    </row>
    <row r="13" spans="1:20" ht="88.5" customHeight="1">
      <c r="A13" s="7">
        <v>10</v>
      </c>
      <c r="B13" s="17" t="s">
        <v>17</v>
      </c>
      <c r="C13" s="17" t="s">
        <v>17</v>
      </c>
      <c r="D13" s="41">
        <v>567896</v>
      </c>
      <c r="E13" s="34">
        <v>830182</v>
      </c>
      <c r="F13" s="29">
        <v>80333</v>
      </c>
      <c r="G13" s="30">
        <f t="shared" si="0"/>
        <v>32502</v>
      </c>
      <c r="H13" s="31">
        <f t="shared" si="1"/>
        <v>7.0692741463657525</v>
      </c>
      <c r="I13" s="31">
        <f t="shared" si="2"/>
        <v>25.542489692941974</v>
      </c>
      <c r="J13" s="32">
        <v>29744</v>
      </c>
      <c r="K13" s="32">
        <v>28240</v>
      </c>
      <c r="L13" s="32">
        <v>39522</v>
      </c>
      <c r="M13" s="33">
        <f t="shared" si="3"/>
        <v>390024</v>
      </c>
      <c r="N13" s="33"/>
      <c r="O13" s="33"/>
      <c r="P13" s="33"/>
      <c r="Q13" s="5" t="s">
        <v>40</v>
      </c>
      <c r="R13" s="5" t="s">
        <v>40</v>
      </c>
    </row>
    <row r="14" spans="1:20" ht="87" customHeight="1">
      <c r="A14" s="7">
        <v>11</v>
      </c>
      <c r="B14" s="17" t="s">
        <v>18</v>
      </c>
      <c r="C14" s="17" t="s">
        <v>19</v>
      </c>
      <c r="D14" s="41">
        <v>267926</v>
      </c>
      <c r="E14" s="34">
        <v>701773</v>
      </c>
      <c r="F14" s="29">
        <v>164733.29999999999</v>
      </c>
      <c r="G14" s="30">
        <f t="shared" si="0"/>
        <v>132418.66666666666</v>
      </c>
      <c r="H14" s="31">
        <f t="shared" si="1"/>
        <v>1.6264228301138872</v>
      </c>
      <c r="I14" s="31">
        <f t="shared" si="2"/>
        <v>5.2996531204059858</v>
      </c>
      <c r="J14" s="32">
        <v>124387</v>
      </c>
      <c r="K14" s="32">
        <v>122394</v>
      </c>
      <c r="L14" s="32">
        <v>150475</v>
      </c>
      <c r="M14" s="33">
        <f t="shared" si="3"/>
        <v>1589024</v>
      </c>
      <c r="N14" s="33"/>
      <c r="O14" s="33"/>
      <c r="P14" s="33">
        <v>700000</v>
      </c>
      <c r="Q14" s="5"/>
      <c r="R14" s="5" t="s">
        <v>187</v>
      </c>
      <c r="S14" s="69"/>
    </row>
    <row r="15" spans="1:20" ht="92.25" customHeight="1">
      <c r="A15" s="80">
        <v>12</v>
      </c>
      <c r="B15" s="17" t="s">
        <v>20</v>
      </c>
      <c r="C15" s="17" t="s">
        <v>44</v>
      </c>
      <c r="D15" s="41">
        <v>797</v>
      </c>
      <c r="E15" s="34">
        <f>0+108229</f>
        <v>108229</v>
      </c>
      <c r="F15" s="29">
        <v>126158.3</v>
      </c>
      <c r="G15" s="30">
        <f t="shared" si="0"/>
        <v>151334.66666666666</v>
      </c>
      <c r="H15" s="31">
        <f t="shared" si="1"/>
        <v>6.3174598896782851E-3</v>
      </c>
      <c r="I15" s="31">
        <f t="shared" si="2"/>
        <v>0.71516330252596894</v>
      </c>
      <c r="J15" s="32">
        <v>149378</v>
      </c>
      <c r="K15" s="32">
        <v>148774</v>
      </c>
      <c r="L15" s="32">
        <v>155852</v>
      </c>
      <c r="M15" s="33">
        <f t="shared" si="3"/>
        <v>1816016</v>
      </c>
      <c r="N15" s="33"/>
      <c r="O15" s="33"/>
      <c r="P15" s="33"/>
      <c r="Q15" s="5" t="s">
        <v>162</v>
      </c>
      <c r="R15" s="6"/>
    </row>
    <row r="16" spans="1:20" ht="138" customHeight="1">
      <c r="A16" s="81"/>
      <c r="B16" s="17" t="s">
        <v>45</v>
      </c>
      <c r="C16" s="17" t="s">
        <v>45</v>
      </c>
      <c r="D16" s="41">
        <v>1329959</v>
      </c>
      <c r="E16" s="34">
        <v>1705086</v>
      </c>
      <c r="F16" s="29">
        <v>61441.3</v>
      </c>
      <c r="G16" s="30">
        <f t="shared" si="0"/>
        <v>47095</v>
      </c>
      <c r="H16" s="31">
        <f t="shared" si="1"/>
        <v>21.64601009418746</v>
      </c>
      <c r="I16" s="31">
        <f t="shared" si="2"/>
        <v>36.205244718122941</v>
      </c>
      <c r="J16" s="32">
        <v>53947</v>
      </c>
      <c r="K16" s="32">
        <v>31870</v>
      </c>
      <c r="L16" s="32">
        <v>55468</v>
      </c>
      <c r="M16" s="33">
        <f t="shared" si="3"/>
        <v>565140</v>
      </c>
      <c r="N16" s="33"/>
      <c r="O16" s="33"/>
      <c r="P16" s="33"/>
      <c r="Q16" s="5"/>
      <c r="R16" s="5" t="s">
        <v>40</v>
      </c>
    </row>
    <row r="17" spans="1:20" ht="112.5" customHeight="1">
      <c r="A17" s="82"/>
      <c r="B17" s="17" t="s">
        <v>46</v>
      </c>
      <c r="C17" s="17" t="s">
        <v>47</v>
      </c>
      <c r="D17" s="41">
        <v>317256</v>
      </c>
      <c r="E17" s="34">
        <v>397589</v>
      </c>
      <c r="F17" s="29">
        <v>28940</v>
      </c>
      <c r="G17" s="30">
        <f t="shared" si="0"/>
        <v>18408.333333333332</v>
      </c>
      <c r="H17" s="31">
        <f t="shared" si="1"/>
        <v>10.962543192812715</v>
      </c>
      <c r="I17" s="31">
        <f t="shared" si="2"/>
        <v>21.598315980081487</v>
      </c>
      <c r="J17" s="32">
        <v>14570</v>
      </c>
      <c r="K17" s="32">
        <v>14267</v>
      </c>
      <c r="L17" s="32">
        <v>26388</v>
      </c>
      <c r="M17" s="33">
        <f t="shared" si="3"/>
        <v>220900</v>
      </c>
      <c r="N17" s="33"/>
      <c r="O17" s="33"/>
      <c r="P17" s="33"/>
      <c r="Q17" s="36" t="s">
        <v>88</v>
      </c>
      <c r="R17" s="5" t="s">
        <v>40</v>
      </c>
    </row>
    <row r="18" spans="1:20" ht="87" customHeight="1">
      <c r="A18" s="80">
        <v>13</v>
      </c>
      <c r="B18" s="14" t="s">
        <v>48</v>
      </c>
      <c r="C18" s="17" t="s">
        <v>49</v>
      </c>
      <c r="D18" s="41">
        <v>597933</v>
      </c>
      <c r="E18" s="34">
        <v>722110</v>
      </c>
      <c r="F18" s="29">
        <v>30950</v>
      </c>
      <c r="G18" s="30">
        <f t="shared" si="0"/>
        <v>37191.666666666664</v>
      </c>
      <c r="H18" s="31">
        <f t="shared" si="1"/>
        <v>19.319321486268173</v>
      </c>
      <c r="I18" s="31">
        <f t="shared" si="2"/>
        <v>19.415908581671523</v>
      </c>
      <c r="J18" s="32">
        <v>23577</v>
      </c>
      <c r="K18" s="32">
        <v>35864</v>
      </c>
      <c r="L18" s="68">
        <v>52134</v>
      </c>
      <c r="M18" s="33">
        <f t="shared" si="3"/>
        <v>446300</v>
      </c>
      <c r="N18" s="33"/>
      <c r="O18" s="33"/>
      <c r="P18" s="33"/>
      <c r="Q18" s="36" t="s">
        <v>88</v>
      </c>
      <c r="R18" s="5" t="s">
        <v>40</v>
      </c>
    </row>
    <row r="19" spans="1:20" ht="80.25" customHeight="1">
      <c r="A19" s="82"/>
      <c r="B19" s="14" t="s">
        <v>50</v>
      </c>
      <c r="C19" s="17" t="s">
        <v>51</v>
      </c>
      <c r="D19" s="41">
        <v>556683</v>
      </c>
      <c r="E19" s="34">
        <v>815043</v>
      </c>
      <c r="F19" s="29">
        <v>60540</v>
      </c>
      <c r="G19" s="30">
        <f t="shared" si="0"/>
        <v>67443.333333333328</v>
      </c>
      <c r="H19" s="31">
        <f t="shared" si="1"/>
        <v>9.1952923686818639</v>
      </c>
      <c r="I19" s="31">
        <f t="shared" si="2"/>
        <v>12.084856422675827</v>
      </c>
      <c r="J19" s="32">
        <v>50309</v>
      </c>
      <c r="K19" s="32">
        <v>59143</v>
      </c>
      <c r="L19" s="68">
        <v>92878</v>
      </c>
      <c r="M19" s="33">
        <f t="shared" si="3"/>
        <v>809320</v>
      </c>
      <c r="N19" s="33"/>
      <c r="O19" s="33"/>
      <c r="P19" s="33"/>
      <c r="Q19" s="36" t="s">
        <v>88</v>
      </c>
      <c r="R19" s="5" t="s">
        <v>40</v>
      </c>
    </row>
    <row r="20" spans="1:20" ht="99" customHeight="1">
      <c r="A20" s="7">
        <v>14</v>
      </c>
      <c r="B20" s="14" t="s">
        <v>52</v>
      </c>
      <c r="C20" s="17" t="s">
        <v>53</v>
      </c>
      <c r="D20" s="41">
        <v>1612710</v>
      </c>
      <c r="E20" s="34">
        <v>1812439</v>
      </c>
      <c r="F20" s="29">
        <v>77028</v>
      </c>
      <c r="G20" s="30">
        <f t="shared" si="0"/>
        <v>55893.666666666664</v>
      </c>
      <c r="H20" s="31">
        <f t="shared" si="1"/>
        <v>20.936672378875215</v>
      </c>
      <c r="I20" s="31">
        <f t="shared" si="2"/>
        <v>32.426553992402241</v>
      </c>
      <c r="J20" s="32">
        <v>128627</v>
      </c>
      <c r="K20" s="32">
        <v>37560</v>
      </c>
      <c r="L20" s="32">
        <v>1494</v>
      </c>
      <c r="M20" s="33">
        <f t="shared" si="3"/>
        <v>670724</v>
      </c>
      <c r="N20" s="33"/>
      <c r="O20" s="33"/>
      <c r="P20" s="33"/>
      <c r="Q20" s="5" t="s">
        <v>86</v>
      </c>
      <c r="R20" s="5" t="s">
        <v>40</v>
      </c>
    </row>
    <row r="21" spans="1:20" ht="102.75" customHeight="1">
      <c r="A21" s="7">
        <v>15</v>
      </c>
      <c r="B21" s="14" t="s">
        <v>54</v>
      </c>
      <c r="C21" s="17" t="s">
        <v>55</v>
      </c>
      <c r="D21" s="41">
        <v>1226437</v>
      </c>
      <c r="E21" s="34">
        <v>1474628</v>
      </c>
      <c r="F21" s="29">
        <v>95240</v>
      </c>
      <c r="G21" s="30">
        <f t="shared" si="0"/>
        <v>39701</v>
      </c>
      <c r="H21" s="31">
        <f t="shared" si="1"/>
        <v>12.877330953380932</v>
      </c>
      <c r="I21" s="31">
        <f t="shared" si="2"/>
        <v>37.143346515201131</v>
      </c>
      <c r="J21" s="32">
        <v>40167</v>
      </c>
      <c r="K21" s="32">
        <v>42694</v>
      </c>
      <c r="L21" s="32">
        <v>36242</v>
      </c>
      <c r="M21" s="33">
        <f t="shared" si="3"/>
        <v>476412</v>
      </c>
      <c r="N21" s="33"/>
      <c r="O21" s="33"/>
      <c r="P21" s="33"/>
      <c r="Q21" s="5" t="s">
        <v>163</v>
      </c>
      <c r="R21" s="5" t="s">
        <v>40</v>
      </c>
    </row>
    <row r="22" spans="1:20" ht="111.75" customHeight="1">
      <c r="A22" s="7">
        <v>16</v>
      </c>
      <c r="B22" s="14" t="s">
        <v>56</v>
      </c>
      <c r="C22" s="14" t="s">
        <v>57</v>
      </c>
      <c r="D22" s="41">
        <f xml:space="preserve"> 339089+1186935</f>
        <v>1526024</v>
      </c>
      <c r="E22" s="34">
        <f>559763+1218237</f>
        <v>1778000</v>
      </c>
      <c r="F22" s="29">
        <v>91692</v>
      </c>
      <c r="G22" s="30">
        <f t="shared" si="0"/>
        <v>47387.333333333336</v>
      </c>
      <c r="H22" s="31">
        <f t="shared" si="1"/>
        <v>16.642935043406187</v>
      </c>
      <c r="I22" s="31">
        <f t="shared" si="2"/>
        <v>37.52057511852675</v>
      </c>
      <c r="J22" s="32">
        <v>40081</v>
      </c>
      <c r="K22" s="32">
        <v>41891</v>
      </c>
      <c r="L22" s="32">
        <v>60190</v>
      </c>
      <c r="M22" s="33">
        <f t="shared" si="3"/>
        <v>568648</v>
      </c>
      <c r="N22" s="33"/>
      <c r="O22" s="33"/>
      <c r="P22" s="33"/>
      <c r="Q22" s="5" t="s">
        <v>163</v>
      </c>
      <c r="R22" s="5" t="s">
        <v>40</v>
      </c>
    </row>
    <row r="23" spans="1:20" ht="57.75" customHeight="1">
      <c r="A23" s="80">
        <v>17</v>
      </c>
      <c r="B23" s="14" t="s">
        <v>58</v>
      </c>
      <c r="C23" s="17" t="s">
        <v>59</v>
      </c>
      <c r="D23" s="41">
        <v>15533477</v>
      </c>
      <c r="E23" s="34">
        <v>20237033</v>
      </c>
      <c r="F23" s="35">
        <v>134333</v>
      </c>
      <c r="G23" s="30">
        <v>232698</v>
      </c>
      <c r="H23" s="31">
        <f t="shared" si="1"/>
        <v>115.63411075461725</v>
      </c>
      <c r="I23" s="31">
        <f t="shared" si="2"/>
        <v>86.966939982294647</v>
      </c>
      <c r="J23" s="32">
        <v>153370</v>
      </c>
      <c r="K23" s="32">
        <v>160108</v>
      </c>
      <c r="L23" s="68">
        <v>232698</v>
      </c>
      <c r="M23" s="33">
        <f t="shared" si="3"/>
        <v>2792376</v>
      </c>
      <c r="N23" s="33"/>
      <c r="O23" s="33"/>
      <c r="P23" s="33"/>
      <c r="Q23" s="6" t="s">
        <v>89</v>
      </c>
      <c r="R23" s="5" t="s">
        <v>40</v>
      </c>
    </row>
    <row r="24" spans="1:20" ht="54">
      <c r="A24" s="82"/>
      <c r="B24" s="14" t="s">
        <v>60</v>
      </c>
      <c r="C24" s="17" t="s">
        <v>61</v>
      </c>
      <c r="D24" s="41">
        <v>2106990</v>
      </c>
      <c r="E24" s="34">
        <v>4631428</v>
      </c>
      <c r="F24" s="35">
        <v>44300</v>
      </c>
      <c r="G24" s="30">
        <v>22975</v>
      </c>
      <c r="H24" s="31">
        <f t="shared" si="1"/>
        <v>47.561851015801352</v>
      </c>
      <c r="I24" s="31">
        <f t="shared" si="2"/>
        <v>201.58554951033733</v>
      </c>
      <c r="J24" s="32">
        <v>23726</v>
      </c>
      <c r="K24" s="32">
        <v>27285</v>
      </c>
      <c r="L24" s="68">
        <v>33975</v>
      </c>
      <c r="M24" s="33">
        <f t="shared" si="3"/>
        <v>275700</v>
      </c>
      <c r="N24" s="33"/>
      <c r="O24" s="33"/>
      <c r="P24" s="33"/>
      <c r="Q24" s="6" t="s">
        <v>89</v>
      </c>
      <c r="R24" s="5" t="s">
        <v>40</v>
      </c>
    </row>
    <row r="25" spans="1:20" ht="76.5" customHeight="1">
      <c r="A25" s="8">
        <v>18</v>
      </c>
      <c r="B25" s="18" t="s">
        <v>21</v>
      </c>
      <c r="C25" s="18" t="s">
        <v>22</v>
      </c>
      <c r="D25" s="41">
        <f>143750+2123400</f>
        <v>2267150</v>
      </c>
      <c r="E25" s="34">
        <f>659303+2123400</f>
        <v>2782703</v>
      </c>
      <c r="F25" s="35">
        <v>409560</v>
      </c>
      <c r="G25" s="30">
        <f t="shared" si="0"/>
        <v>437794.66666666669</v>
      </c>
      <c r="H25" s="31">
        <f t="shared" si="1"/>
        <v>5.535574763160465</v>
      </c>
      <c r="I25" s="31">
        <f t="shared" si="2"/>
        <v>6.3561829594391277</v>
      </c>
      <c r="J25" s="27">
        <v>422016</v>
      </c>
      <c r="K25" s="27">
        <v>405924</v>
      </c>
      <c r="L25" s="27">
        <v>485444</v>
      </c>
      <c r="M25" s="33">
        <f t="shared" si="3"/>
        <v>5253536</v>
      </c>
      <c r="N25" s="33">
        <v>2123400</v>
      </c>
      <c r="O25" s="33">
        <v>2123400</v>
      </c>
      <c r="P25" s="91">
        <v>2000000</v>
      </c>
      <c r="Q25" s="5"/>
      <c r="R25" s="5"/>
      <c r="S25" s="69"/>
      <c r="T25" s="69"/>
    </row>
    <row r="26" spans="1:20" ht="63">
      <c r="A26" s="8">
        <v>19</v>
      </c>
      <c r="B26" s="18" t="s">
        <v>23</v>
      </c>
      <c r="C26" s="18" t="s">
        <v>62</v>
      </c>
      <c r="D26" s="41">
        <v>202672</v>
      </c>
      <c r="E26" s="34">
        <f>554340+924</f>
        <v>555264</v>
      </c>
      <c r="F26" s="35">
        <v>150966</v>
      </c>
      <c r="G26" s="30">
        <f t="shared" si="0"/>
        <v>151665</v>
      </c>
      <c r="H26" s="31">
        <f>D26/G26</f>
        <v>1.3363135858635808</v>
      </c>
      <c r="I26" s="31">
        <f t="shared" si="2"/>
        <v>3.6611215507862722</v>
      </c>
      <c r="J26" s="32">
        <v>138106</v>
      </c>
      <c r="K26" s="32">
        <v>145348</v>
      </c>
      <c r="L26" s="32">
        <v>171541</v>
      </c>
      <c r="M26" s="33">
        <f t="shared" si="3"/>
        <v>1819980</v>
      </c>
      <c r="N26" s="33"/>
      <c r="O26" s="33"/>
      <c r="P26" s="91">
        <v>800000</v>
      </c>
      <c r="Q26" s="5" t="s">
        <v>165</v>
      </c>
      <c r="R26" s="5" t="s">
        <v>164</v>
      </c>
      <c r="S26" s="69"/>
      <c r="T26" s="69"/>
    </row>
    <row r="27" spans="1:20" ht="68.25" customHeight="1">
      <c r="A27" s="8">
        <v>20</v>
      </c>
      <c r="B27" s="18" t="s">
        <v>24</v>
      </c>
      <c r="C27" s="18" t="s">
        <v>25</v>
      </c>
      <c r="D27" s="41">
        <f>9327+193470+752580</f>
        <v>955377</v>
      </c>
      <c r="E27" s="34">
        <f>253597+200070+752580</f>
        <v>1206247</v>
      </c>
      <c r="F27" s="35">
        <v>129100</v>
      </c>
      <c r="G27" s="30">
        <f t="shared" si="0"/>
        <v>139027.66666666666</v>
      </c>
      <c r="H27" s="31">
        <f t="shared" si="1"/>
        <v>7.400286599535244</v>
      </c>
      <c r="I27" s="31">
        <f t="shared" si="2"/>
        <v>8.6763090320152116</v>
      </c>
      <c r="J27" s="32">
        <v>130971</v>
      </c>
      <c r="K27" s="32">
        <v>131445</v>
      </c>
      <c r="L27" s="32">
        <v>154667</v>
      </c>
      <c r="M27" s="33">
        <f t="shared" si="3"/>
        <v>1668332</v>
      </c>
      <c r="N27" s="33">
        <v>572580</v>
      </c>
      <c r="O27" s="33">
        <v>200070</v>
      </c>
      <c r="P27" s="91">
        <v>700000</v>
      </c>
      <c r="Q27" s="5"/>
      <c r="R27" s="5"/>
      <c r="S27" s="69"/>
      <c r="T27" s="69"/>
    </row>
    <row r="28" spans="1:20" ht="72" customHeight="1">
      <c r="A28" s="9">
        <v>21</v>
      </c>
      <c r="B28" s="19" t="s">
        <v>26</v>
      </c>
      <c r="C28" s="19" t="s">
        <v>27</v>
      </c>
      <c r="D28" s="41">
        <v>867</v>
      </c>
      <c r="E28" s="34">
        <v>19124</v>
      </c>
      <c r="F28" s="35">
        <v>3183</v>
      </c>
      <c r="G28" s="30">
        <f t="shared" si="0"/>
        <v>6811.666666666667</v>
      </c>
      <c r="H28" s="31">
        <f t="shared" si="1"/>
        <v>0.27238454288407166</v>
      </c>
      <c r="I28" s="31">
        <f t="shared" si="2"/>
        <v>2.8075360900415953</v>
      </c>
      <c r="J28" s="32">
        <v>7090</v>
      </c>
      <c r="K28" s="32">
        <v>5727</v>
      </c>
      <c r="L28" s="32">
        <v>7618</v>
      </c>
      <c r="M28" s="33">
        <f t="shared" si="3"/>
        <v>81740</v>
      </c>
      <c r="N28" s="33"/>
      <c r="O28" s="33"/>
      <c r="P28" s="33"/>
      <c r="Q28" s="5" t="s">
        <v>158</v>
      </c>
      <c r="R28" s="5" t="s">
        <v>166</v>
      </c>
    </row>
    <row r="29" spans="1:20" ht="69" customHeight="1">
      <c r="A29" s="9">
        <v>22</v>
      </c>
      <c r="B29" s="19" t="s">
        <v>28</v>
      </c>
      <c r="C29" s="19" t="s">
        <v>63</v>
      </c>
      <c r="D29" s="41">
        <v>0</v>
      </c>
      <c r="E29" s="34">
        <v>30522</v>
      </c>
      <c r="F29" s="35">
        <v>43696</v>
      </c>
      <c r="G29" s="30">
        <f t="shared" si="0"/>
        <v>93402</v>
      </c>
      <c r="H29" s="31">
        <f t="shared" si="1"/>
        <v>0</v>
      </c>
      <c r="I29" s="31">
        <f t="shared" si="2"/>
        <v>0.32678101111325242</v>
      </c>
      <c r="J29" s="32">
        <v>127741</v>
      </c>
      <c r="K29" s="32">
        <v>90273</v>
      </c>
      <c r="L29" s="32">
        <v>62192</v>
      </c>
      <c r="M29" s="33">
        <f t="shared" si="3"/>
        <v>1120824</v>
      </c>
      <c r="N29" s="33"/>
      <c r="O29" s="33"/>
      <c r="P29" s="33">
        <v>500000</v>
      </c>
      <c r="Q29" s="5" t="s">
        <v>168</v>
      </c>
      <c r="R29" s="5" t="s">
        <v>167</v>
      </c>
      <c r="S29" s="69"/>
    </row>
    <row r="30" spans="1:20" ht="68.25" customHeight="1">
      <c r="A30" s="10">
        <v>23</v>
      </c>
      <c r="B30" s="20" t="s">
        <v>29</v>
      </c>
      <c r="C30" s="20" t="s">
        <v>30</v>
      </c>
      <c r="D30" s="41">
        <v>2111</v>
      </c>
      <c r="E30" s="34">
        <v>2661</v>
      </c>
      <c r="F30" s="37">
        <v>900</v>
      </c>
      <c r="G30" s="30">
        <f t="shared" si="0"/>
        <v>549</v>
      </c>
      <c r="H30" s="31">
        <f t="shared" si="1"/>
        <v>2.3455555555555554</v>
      </c>
      <c r="I30" s="31">
        <f t="shared" si="2"/>
        <v>4.8469945355191255</v>
      </c>
      <c r="J30" s="32">
        <v>898</v>
      </c>
      <c r="K30" s="32">
        <v>403</v>
      </c>
      <c r="L30" s="32">
        <v>346</v>
      </c>
      <c r="M30" s="33">
        <f t="shared" si="3"/>
        <v>6588</v>
      </c>
      <c r="N30" s="33"/>
      <c r="O30" s="33"/>
      <c r="P30" s="33"/>
      <c r="Q30" s="5" t="s">
        <v>165</v>
      </c>
      <c r="R30" s="5" t="s">
        <v>169</v>
      </c>
    </row>
    <row r="31" spans="1:20" ht="119.25" customHeight="1">
      <c r="A31" s="76">
        <v>24</v>
      </c>
      <c r="B31" s="20" t="s">
        <v>83</v>
      </c>
      <c r="C31" s="20" t="s">
        <v>179</v>
      </c>
      <c r="D31" s="41">
        <f>1064+87+14902</f>
        <v>16053</v>
      </c>
      <c r="E31" s="34">
        <f>3291+675+14902</f>
        <v>18868</v>
      </c>
      <c r="F31" s="37">
        <v>1252</v>
      </c>
      <c r="G31" s="30">
        <v>1226</v>
      </c>
      <c r="H31" s="31">
        <f t="shared" si="1"/>
        <v>12.821884984025559</v>
      </c>
      <c r="I31" s="31">
        <f t="shared" si="2"/>
        <v>15.389885807504077</v>
      </c>
      <c r="J31" s="32">
        <v>472</v>
      </c>
      <c r="K31" s="32">
        <v>178</v>
      </c>
      <c r="L31" s="32">
        <v>1226</v>
      </c>
      <c r="M31" s="33">
        <f t="shared" si="3"/>
        <v>14712</v>
      </c>
      <c r="N31" s="33">
        <v>20000</v>
      </c>
      <c r="O31" s="33">
        <f>950+4148</f>
        <v>5098</v>
      </c>
      <c r="P31" s="33"/>
      <c r="Q31" s="5" t="s">
        <v>193</v>
      </c>
      <c r="R31" s="5" t="s">
        <v>192</v>
      </c>
      <c r="S31" s="70"/>
    </row>
    <row r="32" spans="1:20" ht="91.5" customHeight="1">
      <c r="A32" s="77"/>
      <c r="B32" s="20" t="s">
        <v>64</v>
      </c>
      <c r="C32" s="20" t="s">
        <v>66</v>
      </c>
      <c r="D32" s="41">
        <v>2480</v>
      </c>
      <c r="E32" s="34">
        <v>4565</v>
      </c>
      <c r="F32" s="37">
        <v>1466</v>
      </c>
      <c r="G32" s="30">
        <f t="shared" si="0"/>
        <v>1464.3333333333333</v>
      </c>
      <c r="H32" s="31">
        <f t="shared" si="1"/>
        <v>1.6916780354706684</v>
      </c>
      <c r="I32" s="31">
        <f t="shared" si="2"/>
        <v>3.1174595948099251</v>
      </c>
      <c r="J32" s="32">
        <v>1062</v>
      </c>
      <c r="K32" s="32">
        <v>1341</v>
      </c>
      <c r="L32" s="32">
        <v>1990</v>
      </c>
      <c r="M32" s="33">
        <f t="shared" si="3"/>
        <v>17572</v>
      </c>
      <c r="N32" s="33"/>
      <c r="O32" s="33"/>
      <c r="P32" s="33">
        <v>10000</v>
      </c>
      <c r="Q32" s="5"/>
      <c r="R32" s="5"/>
      <c r="S32" s="69"/>
    </row>
    <row r="33" spans="1:20" ht="54">
      <c r="A33" s="10">
        <v>25</v>
      </c>
      <c r="B33" s="21" t="s">
        <v>31</v>
      </c>
      <c r="C33" s="21" t="s">
        <v>32</v>
      </c>
      <c r="D33" s="41">
        <v>500</v>
      </c>
      <c r="E33" s="34">
        <v>500</v>
      </c>
      <c r="F33" s="37">
        <v>752</v>
      </c>
      <c r="G33" s="30">
        <f t="shared" si="0"/>
        <v>720</v>
      </c>
      <c r="H33" s="31">
        <f t="shared" si="1"/>
        <v>0.66489361702127658</v>
      </c>
      <c r="I33" s="31">
        <f t="shared" si="2"/>
        <v>0.69444444444444442</v>
      </c>
      <c r="J33" s="32">
        <v>844</v>
      </c>
      <c r="K33" s="32">
        <v>665</v>
      </c>
      <c r="L33" s="32">
        <v>651</v>
      </c>
      <c r="M33" s="33">
        <f t="shared" si="3"/>
        <v>8640</v>
      </c>
      <c r="N33" s="33">
        <v>6051</v>
      </c>
      <c r="O33" s="33">
        <v>500</v>
      </c>
      <c r="P33" s="33"/>
      <c r="Q33" s="11" t="s">
        <v>188</v>
      </c>
      <c r="R33" s="5" t="s">
        <v>170</v>
      </c>
    </row>
    <row r="34" spans="1:20" ht="108">
      <c r="A34" s="10">
        <v>26</v>
      </c>
      <c r="B34" s="20" t="s">
        <v>33</v>
      </c>
      <c r="C34" s="20" t="s">
        <v>34</v>
      </c>
      <c r="D34" s="41">
        <v>1217</v>
      </c>
      <c r="E34" s="34">
        <v>2368</v>
      </c>
      <c r="F34" s="37">
        <v>417</v>
      </c>
      <c r="G34" s="30">
        <f t="shared" si="0"/>
        <v>340.66666666666669</v>
      </c>
      <c r="H34" s="31">
        <f t="shared" si="1"/>
        <v>2.9184652278177459</v>
      </c>
      <c r="I34" s="31">
        <f t="shared" si="2"/>
        <v>6.9510763209393343</v>
      </c>
      <c r="J34" s="32">
        <v>338</v>
      </c>
      <c r="K34" s="32">
        <v>282</v>
      </c>
      <c r="L34" s="32">
        <v>402</v>
      </c>
      <c r="M34" s="33">
        <f t="shared" si="3"/>
        <v>4088</v>
      </c>
      <c r="N34" s="33">
        <v>2028</v>
      </c>
      <c r="O34" s="33">
        <v>2028</v>
      </c>
      <c r="P34" s="33">
        <v>5000</v>
      </c>
      <c r="Q34" s="5"/>
      <c r="R34" s="5" t="s">
        <v>171</v>
      </c>
    </row>
    <row r="35" spans="1:20" ht="174.75" customHeight="1">
      <c r="A35" s="10">
        <v>27</v>
      </c>
      <c r="B35" s="20" t="s">
        <v>35</v>
      </c>
      <c r="C35" s="20" t="s">
        <v>36</v>
      </c>
      <c r="D35" s="41">
        <v>435</v>
      </c>
      <c r="E35" s="34">
        <v>8368</v>
      </c>
      <c r="F35" s="37">
        <v>228</v>
      </c>
      <c r="G35" s="30">
        <f t="shared" si="0"/>
        <v>689.33333333333337</v>
      </c>
      <c r="H35" s="31">
        <f t="shared" si="1"/>
        <v>1.9078947368421053</v>
      </c>
      <c r="I35" s="31">
        <f t="shared" si="2"/>
        <v>12.139264990328819</v>
      </c>
      <c r="J35" s="32">
        <v>611</v>
      </c>
      <c r="K35" s="32">
        <v>675</v>
      </c>
      <c r="L35" s="32">
        <v>782</v>
      </c>
      <c r="M35" s="33">
        <f t="shared" si="3"/>
        <v>8272</v>
      </c>
      <c r="N35" s="33">
        <v>10000</v>
      </c>
      <c r="O35" s="33"/>
      <c r="P35" s="33"/>
      <c r="Q35" s="5" t="s">
        <v>172</v>
      </c>
      <c r="R35" s="5" t="s">
        <v>173</v>
      </c>
    </row>
    <row r="36" spans="1:20" ht="79.5" customHeight="1">
      <c r="A36" s="12">
        <v>28</v>
      </c>
      <c r="B36" s="22" t="s">
        <v>67</v>
      </c>
      <c r="C36" s="23" t="s">
        <v>68</v>
      </c>
      <c r="D36" s="34">
        <v>66560</v>
      </c>
      <c r="E36" s="34">
        <v>288238</v>
      </c>
      <c r="F36" s="37">
        <v>60200</v>
      </c>
      <c r="G36" s="30">
        <f t="shared" si="0"/>
        <v>50164.333333333336</v>
      </c>
      <c r="H36" s="31">
        <f t="shared" si="1"/>
        <v>1.1056478405315615</v>
      </c>
      <c r="I36" s="31">
        <f t="shared" si="2"/>
        <v>5.7458752234323187</v>
      </c>
      <c r="J36" s="32">
        <v>44342</v>
      </c>
      <c r="K36" s="32">
        <v>43098</v>
      </c>
      <c r="L36" s="68">
        <v>63053</v>
      </c>
      <c r="M36" s="33">
        <f t="shared" si="3"/>
        <v>601972</v>
      </c>
      <c r="N36" s="33"/>
      <c r="O36" s="33"/>
      <c r="P36" s="72">
        <v>200000</v>
      </c>
      <c r="Q36" s="5"/>
      <c r="R36" s="5" t="s">
        <v>174</v>
      </c>
      <c r="S36" s="69"/>
      <c r="T36" s="69"/>
    </row>
    <row r="37" spans="1:20" ht="79.5" customHeight="1">
      <c r="A37" s="12">
        <v>29</v>
      </c>
      <c r="B37" s="22" t="s">
        <v>69</v>
      </c>
      <c r="C37" s="23" t="s">
        <v>70</v>
      </c>
      <c r="D37" s="34">
        <v>68050</v>
      </c>
      <c r="E37" s="34">
        <v>185877</v>
      </c>
      <c r="F37" s="37">
        <v>27133</v>
      </c>
      <c r="G37" s="30">
        <f t="shared" si="0"/>
        <v>16962.333333333332</v>
      </c>
      <c r="H37" s="31">
        <f t="shared" si="1"/>
        <v>2.5080160689934767</v>
      </c>
      <c r="I37" s="31">
        <f t="shared" si="2"/>
        <v>10.958221156680489</v>
      </c>
      <c r="J37" s="32">
        <v>16396</v>
      </c>
      <c r="K37" s="32">
        <v>14057</v>
      </c>
      <c r="L37" s="68">
        <v>20434</v>
      </c>
      <c r="M37" s="33">
        <f t="shared" si="3"/>
        <v>203548</v>
      </c>
      <c r="N37" s="33"/>
      <c r="O37" s="33"/>
      <c r="P37" s="72">
        <v>150000</v>
      </c>
      <c r="Q37" s="5"/>
      <c r="R37" s="5" t="s">
        <v>174</v>
      </c>
      <c r="S37" s="69"/>
      <c r="T37" s="69"/>
    </row>
    <row r="38" spans="1:20" ht="79.5" customHeight="1">
      <c r="A38" s="13">
        <v>30</v>
      </c>
      <c r="B38" s="24" t="s">
        <v>71</v>
      </c>
      <c r="C38" s="25" t="s">
        <v>72</v>
      </c>
      <c r="D38" s="34">
        <v>1702720</v>
      </c>
      <c r="E38" s="34">
        <v>1832886</v>
      </c>
      <c r="F38" s="37">
        <v>28530</v>
      </c>
      <c r="G38" s="30">
        <f t="shared" si="0"/>
        <v>18984</v>
      </c>
      <c r="H38" s="31">
        <f t="shared" si="1"/>
        <v>59.681738520855241</v>
      </c>
      <c r="I38" s="31">
        <f t="shared" si="2"/>
        <v>96.548988621997466</v>
      </c>
      <c r="J38" s="32">
        <v>15229</v>
      </c>
      <c r="K38" s="32">
        <v>13615</v>
      </c>
      <c r="L38" s="68">
        <v>28108</v>
      </c>
      <c r="M38" s="33">
        <f t="shared" si="3"/>
        <v>227808</v>
      </c>
      <c r="N38" s="33"/>
      <c r="O38" s="33"/>
      <c r="P38" s="33"/>
      <c r="Q38" s="5" t="s">
        <v>89</v>
      </c>
      <c r="R38" s="5" t="s">
        <v>40</v>
      </c>
    </row>
    <row r="39" spans="1:20" ht="79.5" customHeight="1">
      <c r="A39" s="13">
        <v>31</v>
      </c>
      <c r="B39" s="24" t="s">
        <v>73</v>
      </c>
      <c r="C39" s="25" t="s">
        <v>74</v>
      </c>
      <c r="D39" s="34">
        <v>729015</v>
      </c>
      <c r="E39" s="34">
        <v>927924</v>
      </c>
      <c r="F39" s="37">
        <v>61204</v>
      </c>
      <c r="G39" s="30">
        <f t="shared" si="0"/>
        <v>43357</v>
      </c>
      <c r="H39" s="31">
        <f t="shared" si="1"/>
        <v>11.911231292072413</v>
      </c>
      <c r="I39" s="31">
        <f t="shared" si="2"/>
        <v>21.401942016283414</v>
      </c>
      <c r="J39" s="32">
        <v>29080</v>
      </c>
      <c r="K39" s="32">
        <v>35433</v>
      </c>
      <c r="L39" s="68">
        <v>65558</v>
      </c>
      <c r="M39" s="33">
        <f t="shared" si="3"/>
        <v>520284</v>
      </c>
      <c r="N39" s="33"/>
      <c r="O39" s="33"/>
      <c r="P39" s="33"/>
      <c r="Q39" s="5" t="s">
        <v>90</v>
      </c>
      <c r="R39" s="5" t="s">
        <v>40</v>
      </c>
    </row>
    <row r="40" spans="1:20" ht="79.5" customHeight="1">
      <c r="A40" s="78">
        <v>32</v>
      </c>
      <c r="B40" s="24" t="s">
        <v>75</v>
      </c>
      <c r="C40" s="25" t="s">
        <v>76</v>
      </c>
      <c r="D40" s="34">
        <v>120351</v>
      </c>
      <c r="E40" s="34">
        <v>231886</v>
      </c>
      <c r="F40" s="37">
        <v>7833</v>
      </c>
      <c r="G40" s="30">
        <f t="shared" si="0"/>
        <v>7276.666666666667</v>
      </c>
      <c r="H40" s="31">
        <f t="shared" si="1"/>
        <v>15.36461126005362</v>
      </c>
      <c r="I40" s="31">
        <f t="shared" si="2"/>
        <v>31.867063673843333</v>
      </c>
      <c r="J40" s="32">
        <v>4580</v>
      </c>
      <c r="K40" s="32">
        <v>7672</v>
      </c>
      <c r="L40" s="68">
        <v>9578</v>
      </c>
      <c r="M40" s="33">
        <f t="shared" si="3"/>
        <v>87320</v>
      </c>
      <c r="N40" s="33"/>
      <c r="O40" s="33"/>
      <c r="P40" s="33"/>
      <c r="Q40" s="5" t="s">
        <v>89</v>
      </c>
      <c r="R40" s="5" t="s">
        <v>40</v>
      </c>
    </row>
    <row r="41" spans="1:20" ht="79.5" customHeight="1">
      <c r="A41" s="79"/>
      <c r="B41" s="24" t="s">
        <v>77</v>
      </c>
      <c r="C41" s="25" t="s">
        <v>78</v>
      </c>
      <c r="D41" s="34">
        <v>1035327</v>
      </c>
      <c r="E41" s="34">
        <v>1166800</v>
      </c>
      <c r="F41" s="37">
        <v>27410</v>
      </c>
      <c r="G41" s="30">
        <f t="shared" si="0"/>
        <v>19180.666666666668</v>
      </c>
      <c r="H41" s="31">
        <f t="shared" si="1"/>
        <v>37.77187157971543</v>
      </c>
      <c r="I41" s="31">
        <f t="shared" si="2"/>
        <v>60.832087866254213</v>
      </c>
      <c r="J41" s="32">
        <v>11266</v>
      </c>
      <c r="K41" s="32">
        <v>18954</v>
      </c>
      <c r="L41" s="32">
        <v>27322</v>
      </c>
      <c r="M41" s="33">
        <f t="shared" si="3"/>
        <v>230168</v>
      </c>
      <c r="N41" s="33"/>
      <c r="O41" s="33"/>
      <c r="P41" s="33"/>
      <c r="Q41" s="5" t="s">
        <v>89</v>
      </c>
      <c r="R41" s="5" t="s">
        <v>40</v>
      </c>
    </row>
    <row r="42" spans="1:20" ht="79.5" customHeight="1">
      <c r="A42" s="78">
        <v>33</v>
      </c>
      <c r="B42" s="24" t="s">
        <v>79</v>
      </c>
      <c r="C42" s="25" t="s">
        <v>80</v>
      </c>
      <c r="D42" s="34">
        <v>393846</v>
      </c>
      <c r="E42" s="34">
        <v>448364</v>
      </c>
      <c r="F42" s="37">
        <v>8180</v>
      </c>
      <c r="G42" s="30">
        <f t="shared" si="0"/>
        <v>2649.6666666666665</v>
      </c>
      <c r="H42" s="31">
        <f t="shared" si="1"/>
        <v>48.147432762836189</v>
      </c>
      <c r="I42" s="31">
        <f t="shared" si="2"/>
        <v>169.21524720090579</v>
      </c>
      <c r="J42" s="32">
        <v>1724</v>
      </c>
      <c r="K42" s="32">
        <v>2817</v>
      </c>
      <c r="L42" s="68">
        <v>3408</v>
      </c>
      <c r="M42" s="33">
        <f t="shared" si="3"/>
        <v>31796</v>
      </c>
      <c r="N42" s="33"/>
      <c r="O42" s="33"/>
      <c r="P42" s="33"/>
      <c r="Q42" s="5" t="s">
        <v>89</v>
      </c>
      <c r="R42" s="5" t="s">
        <v>40</v>
      </c>
    </row>
    <row r="43" spans="1:20" ht="79.5" customHeight="1">
      <c r="A43" s="79"/>
      <c r="B43" s="24" t="s">
        <v>81</v>
      </c>
      <c r="C43" s="25" t="s">
        <v>82</v>
      </c>
      <c r="D43" s="34">
        <v>92631</v>
      </c>
      <c r="E43" s="34">
        <v>162680</v>
      </c>
      <c r="F43" s="37">
        <v>21980</v>
      </c>
      <c r="G43" s="30">
        <f t="shared" si="0"/>
        <v>8393</v>
      </c>
      <c r="H43" s="31">
        <f t="shared" si="1"/>
        <v>4.2143312101910828</v>
      </c>
      <c r="I43" s="31">
        <f t="shared" si="2"/>
        <v>19.38281901584654</v>
      </c>
      <c r="J43" s="32">
        <v>6512</v>
      </c>
      <c r="K43" s="32">
        <v>10423</v>
      </c>
      <c r="L43" s="68">
        <v>8244</v>
      </c>
      <c r="M43" s="33">
        <f t="shared" si="3"/>
        <v>100716</v>
      </c>
      <c r="N43" s="33"/>
      <c r="O43" s="33"/>
      <c r="P43" s="33"/>
      <c r="Q43" s="5" t="s">
        <v>89</v>
      </c>
      <c r="R43" s="5" t="s">
        <v>40</v>
      </c>
    </row>
    <row r="44" spans="1:20" ht="33" customHeight="1">
      <c r="J44" s="39"/>
      <c r="K44" s="39"/>
      <c r="L44" s="39"/>
    </row>
    <row r="45" spans="1:20">
      <c r="J45" s="39"/>
      <c r="K45" s="39"/>
      <c r="L45" s="39"/>
    </row>
    <row r="46" spans="1:20">
      <c r="B46" s="26" t="s">
        <v>2</v>
      </c>
      <c r="J46" s="39"/>
      <c r="K46" s="39"/>
      <c r="L46" s="39"/>
    </row>
    <row r="49" spans="2:9" ht="39" customHeight="1">
      <c r="B49" s="74" t="s">
        <v>177</v>
      </c>
      <c r="C49" s="74"/>
      <c r="D49" s="74"/>
      <c r="E49" s="74"/>
      <c r="F49" s="74"/>
      <c r="G49" s="74"/>
      <c r="H49" s="74"/>
      <c r="I49" s="74"/>
    </row>
  </sheetData>
  <mergeCells count="9">
    <mergeCell ref="A1:R1"/>
    <mergeCell ref="B49:I49"/>
    <mergeCell ref="A3:A4"/>
    <mergeCell ref="A31:A32"/>
    <mergeCell ref="A40:A41"/>
    <mergeCell ref="A42:A43"/>
    <mergeCell ref="A15:A17"/>
    <mergeCell ref="A18:A19"/>
    <mergeCell ref="A23:A24"/>
  </mergeCells>
  <pageMargins left="0" right="0" top="0" bottom="0" header="0" footer="0"/>
  <pageSetup paperSize="9" scale="93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workbookViewId="0">
      <selection activeCell="E14" sqref="E14"/>
    </sheetView>
  </sheetViews>
  <sheetFormatPr defaultRowHeight="11.25"/>
  <cols>
    <col min="1" max="1" width="2.85546875" style="66" customWidth="1"/>
    <col min="2" max="2" width="20.7109375" style="67" customWidth="1"/>
    <col min="3" max="3" width="24.85546875" style="67" customWidth="1"/>
    <col min="4" max="4" width="18.42578125" style="45" customWidth="1"/>
    <col min="5" max="5" width="18.5703125" style="45" customWidth="1"/>
    <col min="6" max="16384" width="9.140625" style="45"/>
  </cols>
  <sheetData>
    <row r="1" spans="1:5" ht="45">
      <c r="A1" s="47" t="s">
        <v>0</v>
      </c>
      <c r="B1" s="48" t="s">
        <v>84</v>
      </c>
      <c r="C1" s="48" t="s">
        <v>1</v>
      </c>
      <c r="D1" s="46" t="s">
        <v>145</v>
      </c>
      <c r="E1" s="46" t="s">
        <v>146</v>
      </c>
    </row>
    <row r="2" spans="1:5">
      <c r="A2" s="85">
        <v>1</v>
      </c>
      <c r="B2" s="49" t="s">
        <v>3</v>
      </c>
      <c r="C2" s="49" t="s">
        <v>3</v>
      </c>
      <c r="D2" s="46" t="s">
        <v>102</v>
      </c>
      <c r="E2" s="46"/>
    </row>
    <row r="3" spans="1:5">
      <c r="A3" s="85"/>
      <c r="B3" s="50" t="s">
        <v>4</v>
      </c>
      <c r="C3" s="50" t="s">
        <v>5</v>
      </c>
      <c r="D3" s="46" t="s">
        <v>124</v>
      </c>
      <c r="E3" s="46"/>
    </row>
    <row r="4" spans="1:5" ht="22.5">
      <c r="A4" s="51">
        <v>2</v>
      </c>
      <c r="B4" s="50" t="s">
        <v>6</v>
      </c>
      <c r="C4" s="50" t="s">
        <v>106</v>
      </c>
      <c r="D4" s="46" t="s">
        <v>125</v>
      </c>
      <c r="E4" s="46" t="s">
        <v>122</v>
      </c>
    </row>
    <row r="5" spans="1:5">
      <c r="A5" s="51">
        <v>3</v>
      </c>
      <c r="B5" s="50" t="s">
        <v>7</v>
      </c>
      <c r="C5" s="50" t="s">
        <v>7</v>
      </c>
      <c r="D5" s="46" t="s">
        <v>91</v>
      </c>
      <c r="E5" s="46"/>
    </row>
    <row r="6" spans="1:5">
      <c r="A6" s="51">
        <v>4</v>
      </c>
      <c r="B6" s="50" t="s">
        <v>8</v>
      </c>
      <c r="C6" s="50" t="s">
        <v>9</v>
      </c>
      <c r="D6" s="46" t="s">
        <v>126</v>
      </c>
      <c r="E6" s="46" t="s">
        <v>120</v>
      </c>
    </row>
    <row r="7" spans="1:5">
      <c r="A7" s="51">
        <v>5</v>
      </c>
      <c r="B7" s="49" t="s">
        <v>10</v>
      </c>
      <c r="C7" s="50" t="s">
        <v>41</v>
      </c>
      <c r="D7" s="46" t="s">
        <v>127</v>
      </c>
      <c r="E7" s="46"/>
    </row>
    <row r="8" spans="1:5" ht="22.5">
      <c r="A8" s="51">
        <v>6</v>
      </c>
      <c r="B8" s="50" t="s">
        <v>11</v>
      </c>
      <c r="C8" s="50" t="s">
        <v>12</v>
      </c>
      <c r="D8" s="46" t="s">
        <v>128</v>
      </c>
      <c r="E8" s="46"/>
    </row>
    <row r="9" spans="1:5">
      <c r="A9" s="51">
        <v>7</v>
      </c>
      <c r="B9" s="50" t="s">
        <v>13</v>
      </c>
      <c r="C9" s="50" t="s">
        <v>14</v>
      </c>
      <c r="D9" s="46" t="s">
        <v>129</v>
      </c>
      <c r="E9" s="46"/>
    </row>
    <row r="10" spans="1:5">
      <c r="A10" s="51">
        <v>8</v>
      </c>
      <c r="B10" s="50" t="s">
        <v>15</v>
      </c>
      <c r="C10" s="50" t="s">
        <v>42</v>
      </c>
      <c r="D10" s="46" t="s">
        <v>130</v>
      </c>
      <c r="E10" s="46" t="s">
        <v>104</v>
      </c>
    </row>
    <row r="11" spans="1:5">
      <c r="A11" s="51">
        <v>9</v>
      </c>
      <c r="B11" s="50" t="s">
        <v>16</v>
      </c>
      <c r="C11" s="50" t="s">
        <v>43</v>
      </c>
      <c r="D11" s="46" t="s">
        <v>110</v>
      </c>
      <c r="E11" s="46" t="s">
        <v>99</v>
      </c>
    </row>
    <row r="12" spans="1:5">
      <c r="A12" s="51">
        <v>10</v>
      </c>
      <c r="B12" s="50" t="s">
        <v>17</v>
      </c>
      <c r="C12" s="50" t="s">
        <v>17</v>
      </c>
      <c r="D12" s="46" t="s">
        <v>131</v>
      </c>
      <c r="E12" s="46"/>
    </row>
    <row r="13" spans="1:5">
      <c r="A13" s="51">
        <v>11</v>
      </c>
      <c r="B13" s="50" t="s">
        <v>18</v>
      </c>
      <c r="C13" s="50" t="s">
        <v>19</v>
      </c>
      <c r="D13" s="46" t="s">
        <v>132</v>
      </c>
      <c r="E13" s="46"/>
    </row>
    <row r="14" spans="1:5">
      <c r="A14" s="86">
        <v>12</v>
      </c>
      <c r="B14" s="50" t="s">
        <v>20</v>
      </c>
      <c r="C14" s="50" t="s">
        <v>44</v>
      </c>
      <c r="D14" s="46" t="s">
        <v>133</v>
      </c>
      <c r="E14" s="46" t="s">
        <v>110</v>
      </c>
    </row>
    <row r="15" spans="1:5">
      <c r="A15" s="87"/>
      <c r="B15" s="50" t="s">
        <v>45</v>
      </c>
      <c r="C15" s="50" t="s">
        <v>45</v>
      </c>
      <c r="D15" s="46"/>
      <c r="E15" s="46" t="s">
        <v>105</v>
      </c>
    </row>
    <row r="16" spans="1:5" ht="22.5">
      <c r="A16" s="88"/>
      <c r="B16" s="50" t="s">
        <v>46</v>
      </c>
      <c r="C16" s="50" t="s">
        <v>47</v>
      </c>
      <c r="D16" s="46"/>
      <c r="E16" s="44" t="s">
        <v>107</v>
      </c>
    </row>
    <row r="17" spans="1:5" ht="33.75">
      <c r="A17" s="86">
        <v>13</v>
      </c>
      <c r="B17" s="52" t="s">
        <v>48</v>
      </c>
      <c r="C17" s="50" t="s">
        <v>49</v>
      </c>
      <c r="D17" s="46"/>
      <c r="E17" s="46" t="s">
        <v>113</v>
      </c>
    </row>
    <row r="18" spans="1:5" ht="33.75">
      <c r="A18" s="88"/>
      <c r="B18" s="52" t="s">
        <v>50</v>
      </c>
      <c r="C18" s="50" t="s">
        <v>51</v>
      </c>
      <c r="D18" s="46"/>
      <c r="E18" s="46" t="s">
        <v>134</v>
      </c>
    </row>
    <row r="19" spans="1:5" ht="22.5">
      <c r="A19" s="51">
        <v>14</v>
      </c>
      <c r="B19" s="52" t="s">
        <v>52</v>
      </c>
      <c r="C19" s="50" t="s">
        <v>53</v>
      </c>
      <c r="D19" s="46"/>
      <c r="E19" s="46" t="s">
        <v>118</v>
      </c>
    </row>
    <row r="20" spans="1:5">
      <c r="A20" s="51">
        <v>15</v>
      </c>
      <c r="B20" s="52" t="s">
        <v>54</v>
      </c>
      <c r="C20" s="50" t="s">
        <v>55</v>
      </c>
      <c r="D20" s="46"/>
      <c r="E20" s="46" t="s">
        <v>112</v>
      </c>
    </row>
    <row r="21" spans="1:5" ht="22.5">
      <c r="A21" s="51">
        <v>16</v>
      </c>
      <c r="B21" s="52" t="s">
        <v>56</v>
      </c>
      <c r="C21" s="52" t="s">
        <v>57</v>
      </c>
      <c r="D21" s="46"/>
      <c r="E21" s="46" t="s">
        <v>117</v>
      </c>
    </row>
    <row r="22" spans="1:5" ht="33.75">
      <c r="A22" s="86">
        <v>17</v>
      </c>
      <c r="B22" s="52" t="s">
        <v>58</v>
      </c>
      <c r="C22" s="50" t="s">
        <v>59</v>
      </c>
      <c r="D22" s="46"/>
      <c r="E22" s="46" t="s">
        <v>95</v>
      </c>
    </row>
    <row r="23" spans="1:5" ht="33.75">
      <c r="A23" s="88"/>
      <c r="B23" s="52" t="s">
        <v>60</v>
      </c>
      <c r="C23" s="50" t="s">
        <v>61</v>
      </c>
      <c r="D23" s="46"/>
      <c r="E23" s="46" t="s">
        <v>104</v>
      </c>
    </row>
    <row r="24" spans="1:5" ht="22.5">
      <c r="A24" s="53">
        <v>18</v>
      </c>
      <c r="B24" s="54" t="s">
        <v>21</v>
      </c>
      <c r="C24" s="54" t="s">
        <v>22</v>
      </c>
      <c r="D24" s="44" t="s">
        <v>137</v>
      </c>
      <c r="E24" s="46" t="s">
        <v>96</v>
      </c>
    </row>
    <row r="25" spans="1:5" ht="22.5">
      <c r="A25" s="53">
        <v>19</v>
      </c>
      <c r="B25" s="54" t="s">
        <v>23</v>
      </c>
      <c r="C25" s="54" t="s">
        <v>62</v>
      </c>
      <c r="D25" s="46" t="s">
        <v>136</v>
      </c>
      <c r="E25" s="46" t="s">
        <v>123</v>
      </c>
    </row>
    <row r="26" spans="1:5">
      <c r="A26" s="53">
        <v>20</v>
      </c>
      <c r="B26" s="54" t="s">
        <v>24</v>
      </c>
      <c r="C26" s="54" t="s">
        <v>25</v>
      </c>
      <c r="D26" s="46" t="s">
        <v>135</v>
      </c>
      <c r="E26" s="46" t="s">
        <v>116</v>
      </c>
    </row>
    <row r="27" spans="1:5">
      <c r="A27" s="55">
        <v>21</v>
      </c>
      <c r="B27" s="56" t="s">
        <v>26</v>
      </c>
      <c r="C27" s="56" t="s">
        <v>27</v>
      </c>
      <c r="D27" s="46" t="s">
        <v>92</v>
      </c>
      <c r="E27" s="46" t="s">
        <v>98</v>
      </c>
    </row>
    <row r="28" spans="1:5" ht="22.5">
      <c r="A28" s="55">
        <v>22</v>
      </c>
      <c r="B28" s="56" t="s">
        <v>28</v>
      </c>
      <c r="C28" s="56" t="s">
        <v>63</v>
      </c>
      <c r="D28" s="46" t="s">
        <v>138</v>
      </c>
      <c r="E28" s="44" t="s">
        <v>121</v>
      </c>
    </row>
    <row r="29" spans="1:5" ht="22.5">
      <c r="A29" s="57">
        <v>23</v>
      </c>
      <c r="B29" s="58" t="s">
        <v>29</v>
      </c>
      <c r="C29" s="58" t="s">
        <v>30</v>
      </c>
      <c r="D29" s="44" t="s">
        <v>94</v>
      </c>
      <c r="E29" s="46" t="s">
        <v>111</v>
      </c>
    </row>
    <row r="30" spans="1:5" ht="33.75">
      <c r="A30" s="89">
        <v>24</v>
      </c>
      <c r="B30" s="58" t="s">
        <v>83</v>
      </c>
      <c r="C30" s="58" t="s">
        <v>65</v>
      </c>
      <c r="D30" s="46" t="s">
        <v>140</v>
      </c>
      <c r="E30" s="44" t="s">
        <v>139</v>
      </c>
    </row>
    <row r="31" spans="1:5" ht="33.75">
      <c r="A31" s="90"/>
      <c r="B31" s="58" t="s">
        <v>64</v>
      </c>
      <c r="C31" s="58" t="s">
        <v>66</v>
      </c>
      <c r="D31" s="46"/>
      <c r="E31" s="46" t="s">
        <v>109</v>
      </c>
    </row>
    <row r="32" spans="1:5" ht="33.75">
      <c r="A32" s="57">
        <v>25</v>
      </c>
      <c r="B32" s="59" t="s">
        <v>31</v>
      </c>
      <c r="C32" s="59" t="s">
        <v>32</v>
      </c>
      <c r="D32" s="46" t="s">
        <v>141</v>
      </c>
      <c r="E32" s="46"/>
    </row>
    <row r="33" spans="1:5" ht="56.25">
      <c r="A33" s="57">
        <v>26</v>
      </c>
      <c r="B33" s="58" t="s">
        <v>33</v>
      </c>
      <c r="C33" s="58" t="s">
        <v>34</v>
      </c>
      <c r="D33" s="46" t="s">
        <v>93</v>
      </c>
      <c r="E33" s="46" t="s">
        <v>100</v>
      </c>
    </row>
    <row r="34" spans="1:5" ht="22.5">
      <c r="A34" s="57">
        <v>27</v>
      </c>
      <c r="B34" s="58" t="s">
        <v>35</v>
      </c>
      <c r="C34" s="58" t="s">
        <v>36</v>
      </c>
      <c r="D34" s="46" t="s">
        <v>142</v>
      </c>
      <c r="E34" s="46" t="s">
        <v>101</v>
      </c>
    </row>
    <row r="35" spans="1:5" ht="22.5">
      <c r="A35" s="60">
        <v>28</v>
      </c>
      <c r="B35" s="61" t="s">
        <v>67</v>
      </c>
      <c r="C35" s="62" t="s">
        <v>68</v>
      </c>
      <c r="D35" s="46"/>
      <c r="E35" s="46" t="s">
        <v>119</v>
      </c>
    </row>
    <row r="36" spans="1:5" ht="33.75">
      <c r="A36" s="60">
        <v>29</v>
      </c>
      <c r="B36" s="61" t="s">
        <v>69</v>
      </c>
      <c r="C36" s="62" t="s">
        <v>70</v>
      </c>
      <c r="D36" s="46"/>
      <c r="E36" s="46" t="s">
        <v>97</v>
      </c>
    </row>
    <row r="37" spans="1:5">
      <c r="A37" s="63">
        <v>30</v>
      </c>
      <c r="B37" s="64" t="s">
        <v>71</v>
      </c>
      <c r="C37" s="65" t="s">
        <v>72</v>
      </c>
      <c r="D37" s="46"/>
      <c r="E37" s="46" t="s">
        <v>103</v>
      </c>
    </row>
    <row r="38" spans="1:5">
      <c r="A38" s="63">
        <v>31</v>
      </c>
      <c r="B38" s="64" t="s">
        <v>73</v>
      </c>
      <c r="C38" s="65" t="s">
        <v>74</v>
      </c>
      <c r="D38" s="46"/>
      <c r="E38" s="46" t="s">
        <v>114</v>
      </c>
    </row>
    <row r="39" spans="1:5" ht="22.5">
      <c r="A39" s="83">
        <v>32</v>
      </c>
      <c r="B39" s="64" t="s">
        <v>75</v>
      </c>
      <c r="C39" s="65" t="s">
        <v>76</v>
      </c>
      <c r="D39" s="46"/>
      <c r="E39" s="46" t="s">
        <v>144</v>
      </c>
    </row>
    <row r="40" spans="1:5" ht="22.5">
      <c r="A40" s="84"/>
      <c r="B40" s="64" t="s">
        <v>77</v>
      </c>
      <c r="C40" s="65" t="s">
        <v>78</v>
      </c>
      <c r="D40" s="46"/>
      <c r="E40" s="46" t="s">
        <v>143</v>
      </c>
    </row>
    <row r="41" spans="1:5">
      <c r="A41" s="83">
        <v>33</v>
      </c>
      <c r="B41" s="64" t="s">
        <v>79</v>
      </c>
      <c r="C41" s="65" t="s">
        <v>80</v>
      </c>
      <c r="D41" s="46"/>
      <c r="E41" s="46" t="s">
        <v>115</v>
      </c>
    </row>
    <row r="42" spans="1:5" ht="22.5">
      <c r="A42" s="84"/>
      <c r="B42" s="64" t="s">
        <v>81</v>
      </c>
      <c r="C42" s="65" t="s">
        <v>82</v>
      </c>
      <c r="D42" s="46"/>
      <c r="E42" s="44" t="s">
        <v>108</v>
      </c>
    </row>
    <row r="44" spans="1:5">
      <c r="B44" s="45"/>
      <c r="C44" s="45"/>
    </row>
    <row r="46" spans="1:5">
      <c r="B46" s="45"/>
      <c r="C46" s="45"/>
    </row>
  </sheetData>
  <mergeCells count="7">
    <mergeCell ref="A41:A42"/>
    <mergeCell ref="A2:A3"/>
    <mergeCell ref="A14:A16"/>
    <mergeCell ref="A17:A18"/>
    <mergeCell ref="A22:A23"/>
    <mergeCell ref="A30:A31"/>
    <mergeCell ref="A39:A4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ანალიზი 01.06.19</vt:lpstr>
      <vt:lpstr>ვადები</vt:lpstr>
      <vt:lpstr>'ანალიზი 01.06.19'!Print_Titles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 Gobejishvili</dc:creator>
  <cp:lastModifiedBy>Irina Gobejishvili</cp:lastModifiedBy>
  <cp:lastPrinted>2019-06-04T09:16:41Z</cp:lastPrinted>
  <dcterms:created xsi:type="dcterms:W3CDTF">2018-05-21T09:36:44Z</dcterms:created>
  <dcterms:modified xsi:type="dcterms:W3CDTF">2019-06-04T10:24:08Z</dcterms:modified>
</cp:coreProperties>
</file>